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9E1" lockStructure="1"/>
  <bookViews>
    <workbookView xWindow="12585" yWindow="-15" windowWidth="12630" windowHeight="12555"/>
  </bookViews>
  <sheets>
    <sheet name="DATOS" sheetId="4" r:id="rId1"/>
    <sheet name="Rendimientos" sheetId="1" state="hidden" r:id="rId2"/>
    <sheet name="Rendimientos Materiales" sheetId="5" r:id="rId3"/>
    <sheet name="Fijaciones" sheetId="2" r:id="rId4"/>
  </sheets>
  <definedNames>
    <definedName name="Acabados" localSheetId="2">'Rendimientos Materiales'!$M$20:$S$27</definedName>
    <definedName name="Acabados">Rendimientos!$K$2:$Q$10</definedName>
  </definedNames>
  <calcPr calcId="145621"/>
</workbook>
</file>

<file path=xl/calcChain.xml><?xml version="1.0" encoding="utf-8"?>
<calcChain xmlns="http://schemas.openxmlformats.org/spreadsheetml/2006/main">
  <c r="R30" i="5" l="1"/>
  <c r="Q30" i="5" s="1"/>
  <c r="E33" i="4"/>
  <c r="E34" i="4"/>
  <c r="E35" i="4"/>
  <c r="E38" i="4"/>
  <c r="E37" i="4"/>
  <c r="E36" i="4"/>
  <c r="E29" i="4"/>
  <c r="R27" i="5"/>
  <c r="R26" i="5"/>
  <c r="R25" i="5"/>
  <c r="R24" i="5"/>
  <c r="R23" i="5"/>
  <c r="R22" i="5"/>
  <c r="R21" i="5"/>
  <c r="R20" i="5" l="1"/>
  <c r="Q20" i="5" s="1"/>
  <c r="D32" i="4" l="1"/>
  <c r="C32" i="4"/>
  <c r="B32" i="4"/>
  <c r="R29" i="5" l="1"/>
  <c r="Q29" i="5" s="1"/>
  <c r="Q27" i="5"/>
  <c r="Q26" i="5"/>
  <c r="Q25" i="5"/>
  <c r="Q24" i="5"/>
  <c r="E32" i="4" s="1"/>
  <c r="Q23" i="5"/>
  <c r="Q22" i="5"/>
  <c r="Q21" i="5"/>
  <c r="P10" i="1"/>
  <c r="O10" i="1" s="1"/>
  <c r="P9" i="1"/>
  <c r="O9" i="1" s="1"/>
  <c r="P8" i="1"/>
  <c r="O8" i="1" s="1"/>
  <c r="P7" i="1"/>
  <c r="O7" i="1" s="1"/>
  <c r="P6" i="1"/>
  <c r="O6" i="1" s="1"/>
  <c r="P4" i="1"/>
  <c r="O4" i="1" s="1"/>
  <c r="P3" i="1"/>
  <c r="O3" i="1" s="1"/>
  <c r="P2" i="1"/>
  <c r="O2" i="1" s="1"/>
  <c r="E31" i="4"/>
  <c r="E30" i="4"/>
  <c r="C28" i="4"/>
  <c r="E27" i="4"/>
  <c r="E28" i="4" l="1"/>
</calcChain>
</file>

<file path=xl/sharedStrings.xml><?xml version="1.0" encoding="utf-8"?>
<sst xmlns="http://schemas.openxmlformats.org/spreadsheetml/2006/main" count="345" uniqueCount="115">
  <si>
    <t>REFERENCIA</t>
  </si>
  <si>
    <t>Imprimación</t>
  </si>
  <si>
    <t>MATERIAL</t>
  </si>
  <si>
    <t>CX-28</t>
  </si>
  <si>
    <t>RG-116</t>
  </si>
  <si>
    <t>RENDIMIENTO</t>
  </si>
  <si>
    <t>TACO FIJACIÓN</t>
  </si>
  <si>
    <t>TIPO DE PRODUCTO</t>
  </si>
  <si>
    <t>Placa aislamiento</t>
  </si>
  <si>
    <t>Malla antialcalina</t>
  </si>
  <si>
    <t>Fijación</t>
  </si>
  <si>
    <t>FORMATO</t>
  </si>
  <si>
    <t>kg</t>
  </si>
  <si>
    <t>L</t>
  </si>
  <si>
    <t>m²</t>
  </si>
  <si>
    <t>kg/m²</t>
  </si>
  <si>
    <t>m²/m²</t>
  </si>
  <si>
    <t>Uds/m²</t>
  </si>
  <si>
    <t>Uds</t>
  </si>
  <si>
    <t>----</t>
  </si>
  <si>
    <t xml:space="preserve">ISOLXTREM POLIESTIREX </t>
  </si>
  <si>
    <t>MALLA ISOLXTREM</t>
  </si>
  <si>
    <t>ISOLXTREM MICROPRIMER</t>
  </si>
  <si>
    <t>RX-528</t>
  </si>
  <si>
    <t>PX-20M</t>
  </si>
  <si>
    <t>Mortero de Agarre y Revestimiento</t>
  </si>
  <si>
    <t>Mortero acrílico acabado Fino</t>
  </si>
  <si>
    <t>Mortero acrílico acabado Light</t>
  </si>
  <si>
    <t>Mortero acrílico acabado Medio</t>
  </si>
  <si>
    <t>Mortero acrílico acabado Grueso</t>
  </si>
  <si>
    <t>PX-20G</t>
  </si>
  <si>
    <t>PX-20F</t>
  </si>
  <si>
    <t>PX-20L</t>
  </si>
  <si>
    <t>PX-28G</t>
  </si>
  <si>
    <t>PX-28M</t>
  </si>
  <si>
    <t>PX-28F</t>
  </si>
  <si>
    <t>PX-28L</t>
  </si>
  <si>
    <t>Mortero acrílico siloxano acabado Medio</t>
  </si>
  <si>
    <t>Mortero acrílico siloxano acabado Grueso</t>
  </si>
  <si>
    <t>Mortero acrílico siloxano acabado Fino</t>
  </si>
  <si>
    <t>Mortero acrílico siloxano acabado Light</t>
  </si>
  <si>
    <t>DATOS DE LA OBRA</t>
  </si>
  <si>
    <t>SUPERFICIE DE LA FACHADA</t>
  </si>
  <si>
    <t>ISOLXTREM RTX G</t>
  </si>
  <si>
    <t>ISOLXTREM RTX M</t>
  </si>
  <si>
    <t>ISOLXTREM RTX F</t>
  </si>
  <si>
    <t>ISOLXTREM RTX L</t>
  </si>
  <si>
    <t>ISOLXTREM SILOXANE TECHNOLOGY G</t>
  </si>
  <si>
    <t>ISOLXTREM SILOXANE TECHNOLOGY M</t>
  </si>
  <si>
    <t>ISOLXTREM SILOXANE TECHNOLOGY F</t>
  </si>
  <si>
    <t>ISOLXTREM SILOXANE TECHNOLOGY L</t>
  </si>
  <si>
    <t>ACRILICO GRUESO</t>
  </si>
  <si>
    <t>ACRILICO MEDIO</t>
  </si>
  <si>
    <t>ACRILICO FINO</t>
  </si>
  <si>
    <t>ACRILICO LIGHT</t>
  </si>
  <si>
    <t>SILOXANO GRUESO</t>
  </si>
  <si>
    <t>SILOXANO MEDIO</t>
  </si>
  <si>
    <t>SILOXANO FINO</t>
  </si>
  <si>
    <t>SILOXANO LIGHT</t>
  </si>
  <si>
    <t xml:space="preserve"> Número de fijaciones por m²</t>
  </si>
  <si>
    <t xml:space="preserve"> Esquema de colocación de las fijaciones</t>
  </si>
  <si>
    <t>Botes</t>
  </si>
  <si>
    <t>Rollos</t>
  </si>
  <si>
    <t>Sacos</t>
  </si>
  <si>
    <t>TIPO DE MORTERO DE ACABADO EN LA FACHADA</t>
  </si>
  <si>
    <t>ESQUEMA FIJACIONES MECÁNICAS</t>
  </si>
  <si>
    <t>PERÍMETRO DE LA FACHADA</t>
  </si>
  <si>
    <t>HUECOS DE FACHADA</t>
  </si>
  <si>
    <t>Número</t>
  </si>
  <si>
    <t>Altura</t>
  </si>
  <si>
    <t>Anchura</t>
  </si>
  <si>
    <t>ESQUINAS EN FACHADA</t>
  </si>
  <si>
    <t>m</t>
  </si>
  <si>
    <t>PERFIL DE ARRANQUE</t>
  </si>
  <si>
    <t>Perfil Metálico</t>
  </si>
  <si>
    <t>Perfil PVC</t>
  </si>
  <si>
    <t>PERFIL CLIP DE ARRANQUE</t>
  </si>
  <si>
    <t>PERFIL GOTERÓN</t>
  </si>
  <si>
    <t>PERFIL CANTONERA</t>
  </si>
  <si>
    <t>PERFIL ALFEIZAR</t>
  </si>
  <si>
    <t>PERFIL MARCO VENTANA</t>
  </si>
  <si>
    <t>VENTANAS</t>
  </si>
  <si>
    <t>PUERTAS</t>
  </si>
  <si>
    <t>LEYENDA</t>
  </si>
  <si>
    <t>*Los datos que aparecen en esta tabla de cálculo, son orientativos. Se debe realizar un estudio exhaustivo de cada obra para conocer exáctamente la cantidad de material necesario. Baixens no se hace responsable de su uso inadecuado, y queda excluido de toda responsabilidad al respecto.</t>
  </si>
  <si>
    <t>Malla de fibra de vidrio</t>
  </si>
  <si>
    <t>MATERIAL NECESARIO</t>
  </si>
  <si>
    <t>ml/m²</t>
  </si>
  <si>
    <t>PESO</t>
  </si>
  <si>
    <t>TIPO DE PLACA AISLANTE</t>
  </si>
  <si>
    <t>PLACA EPS/NEOPOR</t>
  </si>
  <si>
    <t>PLACA MW</t>
  </si>
  <si>
    <t>Placa MW</t>
  </si>
  <si>
    <t>Mortero Acrílico Medio (1500 µm)</t>
  </si>
  <si>
    <t>Mortero Acrílico Fino (1000 µm)</t>
  </si>
  <si>
    <t>Mortero Acrílico Light (500 µm)</t>
  </si>
  <si>
    <t>Mortero Acrílico siloxano Medio (1500 µm)</t>
  </si>
  <si>
    <r>
      <t xml:space="preserve">Mortero Acrílico Grueso (2000 </t>
    </r>
    <r>
      <rPr>
        <b/>
        <sz val="11"/>
        <color theme="1"/>
        <rFont val="Calibri"/>
        <family val="2"/>
      </rPr>
      <t>µ</t>
    </r>
    <r>
      <rPr>
        <b/>
        <sz val="11"/>
        <color theme="1"/>
        <rFont val="Century Gothic"/>
        <family val="2"/>
      </rPr>
      <t>m)</t>
    </r>
  </si>
  <si>
    <t>Mortero Acrílico Siloxano Grueso (2000 µm)</t>
  </si>
  <si>
    <t>Mortero Acrílico Siloxano Medio (1500 µm)</t>
  </si>
  <si>
    <t>Mortero Acrílico Siloxano Fino (1000 µm)</t>
  </si>
  <si>
    <t>Mortero Acrílico Siloxano Light (500 µm)</t>
  </si>
  <si>
    <r>
      <rPr>
        <b/>
        <sz val="12"/>
        <color theme="1"/>
        <rFont val="Century Gothic"/>
        <family val="2"/>
      </rPr>
      <t>1</t>
    </r>
    <r>
      <rPr>
        <sz val="12"/>
        <color theme="1"/>
        <rFont val="Century Gothic"/>
        <family val="2"/>
      </rPr>
      <t>. Perfil Goterón</t>
    </r>
  </si>
  <si>
    <r>
      <rPr>
        <b/>
        <sz val="12"/>
        <color theme="1"/>
        <rFont val="Century Gothic"/>
        <family val="2"/>
      </rPr>
      <t>2.</t>
    </r>
    <r>
      <rPr>
        <sz val="12"/>
        <color theme="1"/>
        <rFont val="Century Gothic"/>
        <family val="2"/>
      </rPr>
      <t xml:space="preserve"> Perfil Marco Ventana</t>
    </r>
  </si>
  <si>
    <r>
      <rPr>
        <b/>
        <sz val="12"/>
        <color theme="1"/>
        <rFont val="Century Gothic"/>
        <family val="2"/>
      </rPr>
      <t>3.</t>
    </r>
    <r>
      <rPr>
        <sz val="12"/>
        <color theme="1"/>
        <rFont val="Century Gothic"/>
        <family val="2"/>
      </rPr>
      <t xml:space="preserve"> Perfil Cantonera</t>
    </r>
  </si>
  <si>
    <r>
      <rPr>
        <b/>
        <sz val="12"/>
        <color theme="1"/>
        <rFont val="Century Gothic"/>
        <family val="2"/>
      </rPr>
      <t>4.</t>
    </r>
    <r>
      <rPr>
        <sz val="12"/>
        <color theme="1"/>
        <rFont val="Century Gothic"/>
        <family val="2"/>
      </rPr>
      <t xml:space="preserve"> Perfil Alfeizar</t>
    </r>
  </si>
  <si>
    <t>ISOLXTREM® RTX</t>
  </si>
  <si>
    <t>ISOLXTREM® SILOXANE TECHNOLOGY</t>
  </si>
  <si>
    <t xml:space="preserve">ISOLXTREM® POLIESTIREX </t>
  </si>
  <si>
    <t>MALLA ISOLXTREM®</t>
  </si>
  <si>
    <t>ISOLXTREM® MICROPRIMER</t>
  </si>
  <si>
    <t>Placa EPS/EPS GRAFITO</t>
  </si>
  <si>
    <t>PLACA EPS/EPS GRAFITO</t>
  </si>
  <si>
    <t>Mortero Acrílico Grueso (2000 µm)</t>
  </si>
  <si>
    <t>l/m²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</si>
</sst>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3" x14ac:knownFonts="1">
    <font>
      <sz val="11"/>
      <color theme="1"/>
      <name val="Calibri"/>
      <family val="2"/>
      <scheme val="minor"/>
    </font>
    <font>
      <sz val="11"/>
      <color theme="1"/>
      <name val="Century Gothic"/>
      <family val="2"/>
    </font>
    <font>
      <b/>
      <sz val="11"/>
      <color theme="1"/>
      <name val="Century Gothic"/>
      <family val="2"/>
    </font>
    <font>
      <sz val="8"/>
      <color theme="1"/>
      <name val="Century Gothic"/>
      <family val="2"/>
    </font>
    <font>
      <b/>
      <sz val="11"/>
      <color theme="0"/>
      <name val="Century Gothic"/>
      <family val="2"/>
    </font>
    <font>
      <b/>
      <u/>
      <sz val="11"/>
      <color theme="1"/>
      <name val="Century Gothic"/>
      <family val="2"/>
    </font>
    <font>
      <sz val="11"/>
      <color theme="1"/>
      <name val="Calibri"/>
      <family val="2"/>
      <scheme val="minor"/>
    </font>
    <font>
      <b/>
      <sz val="12"/>
      <color theme="1"/>
      <name val="Century Gothic"/>
      <family val="2"/>
    </font>
    <font>
      <sz val="12"/>
      <color theme="1"/>
      <name val="Century Gothic"/>
      <family val="2"/>
    </font>
    <font>
      <b/>
      <sz val="12"/>
      <color rgb="FF0070C0"/>
      <name val="Century Gothic"/>
      <family val="2"/>
    </font>
    <font>
      <b/>
      <sz val="11"/>
      <color theme="1"/>
      <name val="Calibri"/>
      <family val="2"/>
    </font>
    <font>
      <b/>
      <sz val="14"/>
      <color theme="0"/>
      <name val="Century Gothic"/>
      <family val="2"/>
    </font>
    <font>
      <b/>
      <sz val="14"/>
      <color rgb="FFFFFF0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diagonal/>
    </border>
    <border>
      <left/>
      <right style="thin">
        <color theme="0"/>
      </right>
      <top style="thin">
        <color indexed="64"/>
      </top>
      <bottom/>
      <diagonal/>
    </border>
  </borders>
  <cellStyleXfs count="2">
    <xf numFmtId="0" fontId="0" fillId="0" borderId="0"/>
    <xf numFmtId="43" fontId="6" fillId="0" borderId="0" applyFont="0" applyFill="0" applyBorder="0" applyAlignment="0" applyProtection="0"/>
  </cellStyleXfs>
  <cellXfs count="178">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6" xfId="0" applyFont="1" applyBorder="1"/>
    <xf numFmtId="0" fontId="1" fillId="0" borderId="6" xfId="0" applyFont="1" applyBorder="1" applyAlignment="1">
      <alignment horizontal="center"/>
    </xf>
    <xf numFmtId="0" fontId="1" fillId="0" borderId="11" xfId="0" applyFont="1" applyBorder="1" applyAlignment="1">
      <alignment horizontal="center"/>
    </xf>
    <xf numFmtId="2" fontId="1" fillId="0" borderId="3" xfId="0" applyNumberFormat="1" applyFont="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2" fontId="1" fillId="2" borderId="1" xfId="0" applyNumberFormat="1" applyFont="1" applyFill="1" applyBorder="1" applyAlignment="1">
      <alignment horizontal="center"/>
    </xf>
    <xf numFmtId="2" fontId="1" fillId="2" borderId="3" xfId="0" applyNumberFormat="1" applyFont="1" applyFill="1" applyBorder="1" applyAlignment="1">
      <alignment horizontal="center"/>
    </xf>
    <xf numFmtId="0" fontId="1" fillId="0" borderId="6" xfId="0" applyFont="1" applyBorder="1" applyAlignment="1"/>
    <xf numFmtId="0" fontId="1" fillId="2" borderId="1" xfId="0" quotePrefix="1" applyFont="1" applyFill="1" applyBorder="1" applyAlignment="1">
      <alignment horizontal="center"/>
    </xf>
    <xf numFmtId="0" fontId="1" fillId="0" borderId="1" xfId="0" quotePrefix="1" applyFont="1" applyBorder="1" applyAlignment="1">
      <alignment horizontal="center"/>
    </xf>
    <xf numFmtId="0" fontId="1" fillId="2" borderId="1"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2" fontId="1" fillId="0" borderId="0" xfId="0" applyNumberFormat="1" applyFont="1" applyFill="1" applyBorder="1" applyAlignment="1">
      <alignment horizontal="center"/>
    </xf>
    <xf numFmtId="2" fontId="1" fillId="0" borderId="0" xfId="0" applyNumberFormat="1" applyFont="1" applyFill="1" applyAlignment="1">
      <alignment horizontal="center"/>
    </xf>
    <xf numFmtId="1" fontId="1" fillId="0" borderId="0" xfId="0" applyNumberFormat="1" applyFont="1" applyFill="1" applyAlignment="1">
      <alignment horizontal="center"/>
    </xf>
    <xf numFmtId="0" fontId="1" fillId="0" borderId="0" xfId="0" applyFont="1" applyFill="1" applyAlignment="1">
      <alignment horizontal="center"/>
    </xf>
    <xf numFmtId="0" fontId="2" fillId="0" borderId="0" xfId="0" applyFont="1" applyFill="1" applyAlignment="1"/>
    <xf numFmtId="0" fontId="1" fillId="0" borderId="2" xfId="0" applyFont="1" applyFill="1" applyBorder="1" applyAlignment="1">
      <alignment horizontal="center"/>
    </xf>
    <xf numFmtId="0" fontId="1" fillId="0" borderId="1" xfId="0" applyFont="1" applyFill="1" applyBorder="1" applyAlignment="1">
      <alignment horizontal="center"/>
    </xf>
    <xf numFmtId="0" fontId="1" fillId="0" borderId="0" xfId="0" applyFont="1" applyFill="1" applyBorder="1" applyAlignment="1">
      <alignment horizontal="center"/>
    </xf>
    <xf numFmtId="0" fontId="1" fillId="0" borderId="3" xfId="0" applyFont="1" applyFill="1" applyBorder="1" applyAlignment="1">
      <alignment horizontal="center"/>
    </xf>
    <xf numFmtId="2" fontId="1" fillId="0" borderId="1" xfId="0" applyNumberFormat="1" applyFont="1" applyFill="1" applyBorder="1" applyAlignment="1">
      <alignment horizontal="center"/>
    </xf>
    <xf numFmtId="0" fontId="1" fillId="0" borderId="5" xfId="0" applyFont="1" applyFill="1" applyBorder="1" applyAlignment="1">
      <alignment horizontal="center"/>
    </xf>
    <xf numFmtId="2" fontId="1" fillId="2" borderId="0" xfId="0" applyNumberFormat="1" applyFont="1" applyFill="1" applyBorder="1" applyAlignment="1">
      <alignment horizontal="center"/>
    </xf>
    <xf numFmtId="0" fontId="1" fillId="0" borderId="6" xfId="0" applyFont="1" applyBorder="1" applyAlignment="1">
      <alignment horizontal="left"/>
    </xf>
    <xf numFmtId="2" fontId="1" fillId="0" borderId="5" xfId="0" applyNumberFormat="1" applyFont="1" applyBorder="1" applyAlignment="1">
      <alignment horizontal="center"/>
    </xf>
    <xf numFmtId="0" fontId="1" fillId="0" borderId="1" xfId="0" applyFont="1" applyBorder="1"/>
    <xf numFmtId="164" fontId="1" fillId="2" borderId="1" xfId="0" applyNumberFormat="1" applyFont="1" applyFill="1" applyBorder="1" applyAlignment="1">
      <alignment horizontal="center"/>
    </xf>
    <xf numFmtId="164" fontId="1" fillId="0" borderId="1" xfId="0" applyNumberFormat="1" applyFont="1" applyFill="1" applyBorder="1" applyAlignment="1">
      <alignment horizontal="center"/>
    </xf>
    <xf numFmtId="164" fontId="1" fillId="0" borderId="4" xfId="0" applyNumberFormat="1" applyFont="1" applyFill="1" applyBorder="1" applyAlignment="1">
      <alignment horizontal="center"/>
    </xf>
    <xf numFmtId="0" fontId="1" fillId="0" borderId="1" xfId="0" applyFont="1" applyFill="1" applyBorder="1" applyAlignment="1">
      <alignment horizontal="center"/>
    </xf>
    <xf numFmtId="0" fontId="1" fillId="2" borderId="1" xfId="0" applyFont="1" applyFill="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0" fillId="0" borderId="1" xfId="0" applyBorder="1"/>
    <xf numFmtId="164" fontId="1" fillId="4" borderId="1" xfId="0" applyNumberFormat="1" applyFont="1" applyFill="1" applyBorder="1" applyAlignment="1">
      <alignment horizontal="center"/>
    </xf>
    <xf numFmtId="0" fontId="0" fillId="0" borderId="12" xfId="0" applyBorder="1"/>
    <xf numFmtId="0" fontId="1" fillId="2" borderId="15" xfId="0" applyFont="1" applyFill="1" applyBorder="1" applyAlignment="1">
      <alignment horizontal="center"/>
    </xf>
    <xf numFmtId="0" fontId="1" fillId="2" borderId="12" xfId="0" applyFont="1" applyFill="1" applyBorder="1" applyAlignment="1">
      <alignment horizontal="center"/>
    </xf>
    <xf numFmtId="164" fontId="1" fillId="2" borderId="12" xfId="0" applyNumberFormat="1" applyFont="1" applyFill="1" applyBorder="1" applyAlignment="1">
      <alignment horizontal="center"/>
    </xf>
    <xf numFmtId="2" fontId="1" fillId="2" borderId="11" xfId="0" applyNumberFormat="1" applyFont="1" applyFill="1" applyBorder="1" applyAlignment="1">
      <alignment horizontal="center"/>
    </xf>
    <xf numFmtId="0" fontId="0" fillId="0" borderId="4" xfId="0" applyBorder="1"/>
    <xf numFmtId="0" fontId="1" fillId="0" borderId="14" xfId="0" applyFont="1" applyFill="1" applyBorder="1" applyAlignment="1">
      <alignment horizontal="center"/>
    </xf>
    <xf numFmtId="0" fontId="1" fillId="0" borderId="4" xfId="0" applyFont="1" applyFill="1" applyBorder="1" applyAlignment="1">
      <alignment horizontal="center"/>
    </xf>
    <xf numFmtId="164" fontId="1" fillId="4" borderId="4" xfId="0" applyNumberFormat="1" applyFont="1" applyFill="1" applyBorder="1" applyAlignment="1">
      <alignment horizontal="center"/>
    </xf>
    <xf numFmtId="0" fontId="3" fillId="0" borderId="0" xfId="0" applyFont="1" applyAlignment="1">
      <alignment vertical="top" wrapText="1"/>
    </xf>
    <xf numFmtId="0" fontId="0" fillId="0" borderId="0" xfId="0" applyBorder="1"/>
    <xf numFmtId="0" fontId="4" fillId="5" borderId="7" xfId="0" applyFont="1" applyFill="1" applyBorder="1" applyAlignment="1">
      <alignment horizontal="center"/>
    </xf>
    <xf numFmtId="0" fontId="4" fillId="5" borderId="8" xfId="0" applyFont="1" applyFill="1" applyBorder="1" applyAlignment="1">
      <alignment horizontal="center"/>
    </xf>
    <xf numFmtId="0" fontId="0" fillId="0" borderId="0" xfId="0" applyFont="1"/>
    <xf numFmtId="2" fontId="1" fillId="0" borderId="4" xfId="0" applyNumberFormat="1" applyFont="1" applyFill="1" applyBorder="1" applyAlignment="1">
      <alignment horizontal="center"/>
    </xf>
    <xf numFmtId="1" fontId="1" fillId="2" borderId="1" xfId="0" applyNumberFormat="1" applyFont="1" applyFill="1" applyBorder="1" applyAlignment="1">
      <alignment horizontal="center"/>
    </xf>
    <xf numFmtId="1" fontId="1" fillId="0" borderId="1" xfId="0" applyNumberFormat="1" applyFont="1" applyFill="1" applyBorder="1" applyAlignment="1">
      <alignment horizontal="center"/>
    </xf>
    <xf numFmtId="0" fontId="1" fillId="0" borderId="1" xfId="0" quotePrefix="1" applyFont="1" applyFill="1" applyBorder="1" applyAlignment="1">
      <alignment horizontal="center"/>
    </xf>
    <xf numFmtId="0" fontId="1" fillId="0" borderId="0" xfId="0" quotePrefix="1" applyFont="1" applyFill="1" applyBorder="1" applyAlignment="1">
      <alignment horizontal="center"/>
    </xf>
    <xf numFmtId="0" fontId="1" fillId="2" borderId="0" xfId="0" quotePrefix="1" applyFont="1" applyFill="1" applyBorder="1" applyAlignment="1">
      <alignment horizontal="center"/>
    </xf>
    <xf numFmtId="0" fontId="1" fillId="0" borderId="0" xfId="0" quotePrefix="1" applyFont="1" applyBorder="1" applyAlignment="1">
      <alignment horizontal="center"/>
    </xf>
    <xf numFmtId="164" fontId="0" fillId="0" borderId="0" xfId="0" applyNumberFormat="1"/>
    <xf numFmtId="1" fontId="1" fillId="0" borderId="7" xfId="0" applyNumberFormat="1" applyFont="1" applyFill="1" applyBorder="1" applyAlignment="1">
      <alignment horizontal="center"/>
    </xf>
    <xf numFmtId="0" fontId="1" fillId="0" borderId="7" xfId="0" applyFont="1" applyBorder="1" applyAlignment="1">
      <alignment horizontal="center"/>
    </xf>
    <xf numFmtId="0" fontId="1" fillId="0" borderId="7" xfId="0" quotePrefix="1" applyFont="1" applyBorder="1" applyAlignment="1">
      <alignment horizontal="center"/>
    </xf>
    <xf numFmtId="0" fontId="7" fillId="3" borderId="7" xfId="0" applyFont="1" applyFill="1" applyBorder="1" applyAlignment="1" applyProtection="1">
      <alignment horizontal="center"/>
      <protection locked="0"/>
    </xf>
    <xf numFmtId="0" fontId="7" fillId="0" borderId="10" xfId="0" applyFont="1" applyFill="1" applyBorder="1" applyAlignment="1">
      <alignment horizontal="center"/>
    </xf>
    <xf numFmtId="0" fontId="7" fillId="2" borderId="8"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0" xfId="0" applyFont="1" applyFill="1" applyBorder="1" applyAlignment="1">
      <alignment horizontal="center"/>
    </xf>
    <xf numFmtId="0" fontId="7" fillId="4" borderId="10" xfId="0" applyFont="1" applyFill="1" applyBorder="1" applyAlignment="1">
      <alignment horizontal="center"/>
    </xf>
    <xf numFmtId="0" fontId="7" fillId="2" borderId="3" xfId="0" applyFont="1" applyFill="1" applyBorder="1" applyAlignment="1">
      <alignment horizontal="center"/>
    </xf>
    <xf numFmtId="0" fontId="7" fillId="0" borderId="3" xfId="0" applyFont="1" applyFill="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center"/>
    </xf>
    <xf numFmtId="1" fontId="7" fillId="0" borderId="16" xfId="0" applyNumberFormat="1" applyFont="1" applyBorder="1" applyAlignment="1">
      <alignment horizontal="center"/>
    </xf>
    <xf numFmtId="2" fontId="7" fillId="0" borderId="17" xfId="0" applyNumberFormat="1" applyFont="1" applyBorder="1" applyAlignment="1">
      <alignment horizontal="center"/>
    </xf>
    <xf numFmtId="0" fontId="8" fillId="2" borderId="2" xfId="0" applyFont="1" applyFill="1" applyBorder="1" applyAlignment="1">
      <alignment horizontal="center"/>
    </xf>
    <xf numFmtId="0" fontId="8" fillId="2" borderId="1" xfId="0" applyFont="1" applyFill="1" applyBorder="1" applyAlignment="1">
      <alignment horizontal="center"/>
    </xf>
    <xf numFmtId="0" fontId="8" fillId="2" borderId="1" xfId="0" quotePrefix="1" applyFont="1" applyFill="1" applyBorder="1" applyAlignment="1">
      <alignment horizontal="center"/>
    </xf>
    <xf numFmtId="0" fontId="7" fillId="6" borderId="16" xfId="0" applyFont="1" applyFill="1" applyBorder="1" applyAlignment="1">
      <alignment horizontal="center"/>
    </xf>
    <xf numFmtId="2" fontId="7" fillId="6" borderId="17" xfId="0" applyNumberFormat="1" applyFont="1" applyFill="1" applyBorder="1" applyAlignment="1">
      <alignment horizontal="center"/>
    </xf>
    <xf numFmtId="0" fontId="8" fillId="0" borderId="1" xfId="0" quotePrefix="1" applyFont="1" applyBorder="1" applyAlignment="1">
      <alignment horizontal="center"/>
    </xf>
    <xf numFmtId="0" fontId="7" fillId="0" borderId="16" xfId="0" applyFont="1" applyBorder="1" applyAlignment="1">
      <alignment horizontal="center"/>
    </xf>
    <xf numFmtId="1" fontId="7" fillId="6" borderId="16" xfId="0" applyNumberFormat="1" applyFont="1" applyFill="1" applyBorder="1" applyAlignment="1">
      <alignment horizontal="center"/>
    </xf>
    <xf numFmtId="0" fontId="8" fillId="0" borderId="2" xfId="0" applyFont="1" applyFill="1" applyBorder="1" applyAlignment="1">
      <alignment horizontal="center"/>
    </xf>
    <xf numFmtId="0" fontId="8" fillId="0" borderId="1" xfId="0" applyFont="1" applyFill="1" applyBorder="1" applyAlignment="1">
      <alignment horizontal="center"/>
    </xf>
    <xf numFmtId="1" fontId="7" fillId="0" borderId="16" xfId="0" applyNumberFormat="1" applyFont="1" applyFill="1" applyBorder="1" applyAlignment="1">
      <alignment horizontal="center"/>
    </xf>
    <xf numFmtId="2" fontId="7" fillId="0" borderId="17" xfId="0" applyNumberFormat="1" applyFont="1" applyFill="1" applyBorder="1" applyAlignment="1">
      <alignment horizontal="center"/>
    </xf>
    <xf numFmtId="0" fontId="8" fillId="2" borderId="4" xfId="0" applyFont="1" applyFill="1" applyBorder="1" applyAlignment="1">
      <alignment horizontal="center"/>
    </xf>
    <xf numFmtId="0" fontId="8" fillId="2" borderId="4" xfId="0" quotePrefix="1" applyFont="1" applyFill="1" applyBorder="1" applyAlignment="1">
      <alignment horizontal="center"/>
    </xf>
    <xf numFmtId="0" fontId="7" fillId="6" borderId="18" xfId="0" applyFont="1" applyFill="1" applyBorder="1" applyAlignment="1">
      <alignment horizontal="center"/>
    </xf>
    <xf numFmtId="2" fontId="7" fillId="6" borderId="19" xfId="0" applyNumberFormat="1" applyFont="1" applyFill="1" applyBorder="1" applyAlignment="1">
      <alignment horizontal="center"/>
    </xf>
    <xf numFmtId="1" fontId="2" fillId="0" borderId="7" xfId="0" applyNumberFormat="1" applyFont="1" applyFill="1" applyBorder="1" applyAlignment="1">
      <alignment horizontal="center"/>
    </xf>
    <xf numFmtId="0" fontId="2" fillId="2" borderId="15" xfId="0" applyFont="1" applyFill="1" applyBorder="1" applyAlignment="1">
      <alignment horizontal="center"/>
    </xf>
    <xf numFmtId="0" fontId="2" fillId="0" borderId="2" xfId="0" applyFont="1" applyFill="1" applyBorder="1" applyAlignment="1">
      <alignment horizontal="center"/>
    </xf>
    <xf numFmtId="0" fontId="2" fillId="2" borderId="2" xfId="0" applyFont="1" applyFill="1" applyBorder="1" applyAlignment="1">
      <alignment horizontal="center"/>
    </xf>
    <xf numFmtId="0" fontId="2" fillId="0" borderId="14" xfId="0" applyFont="1" applyFill="1" applyBorder="1" applyAlignment="1">
      <alignment horizontal="center"/>
    </xf>
    <xf numFmtId="0" fontId="11" fillId="5" borderId="20" xfId="0" applyFont="1" applyFill="1" applyBorder="1" applyAlignment="1">
      <alignment horizontal="center"/>
    </xf>
    <xf numFmtId="0" fontId="11" fillId="5" borderId="21" xfId="0" applyFont="1" applyFill="1" applyBorder="1" applyAlignment="1">
      <alignment horizontal="center"/>
    </xf>
    <xf numFmtId="2" fontId="1" fillId="2" borderId="12" xfId="0" applyNumberFormat="1" applyFont="1" applyFill="1" applyBorder="1" applyAlignment="1">
      <alignment horizontal="center"/>
    </xf>
    <xf numFmtId="2" fontId="1" fillId="4" borderId="1" xfId="0" applyNumberFormat="1" applyFont="1" applyFill="1" applyBorder="1" applyAlignment="1">
      <alignment horizontal="center"/>
    </xf>
    <xf numFmtId="2" fontId="1" fillId="4" borderId="4" xfId="0" applyNumberFormat="1" applyFont="1" applyFill="1" applyBorder="1" applyAlignment="1">
      <alignment horizontal="center"/>
    </xf>
    <xf numFmtId="2" fontId="1" fillId="0" borderId="7" xfId="0" applyNumberFormat="1" applyFont="1" applyBorder="1" applyAlignment="1">
      <alignment horizontal="center"/>
    </xf>
    <xf numFmtId="0" fontId="1" fillId="0" borderId="3" xfId="0" applyFont="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7" fillId="3" borderId="7" xfId="0" applyNumberFormat="1" applyFont="1" applyFill="1" applyBorder="1" applyAlignment="1" applyProtection="1">
      <alignment horizontal="center"/>
      <protection locked="0"/>
    </xf>
    <xf numFmtId="0" fontId="7" fillId="2" borderId="3" xfId="0" applyFont="1" applyFill="1" applyBorder="1" applyAlignment="1">
      <alignment horizontal="right"/>
    </xf>
    <xf numFmtId="0" fontId="7" fillId="0" borderId="3" xfId="0" applyFont="1" applyFill="1" applyBorder="1" applyAlignment="1">
      <alignment horizontal="right"/>
    </xf>
    <xf numFmtId="0" fontId="7" fillId="2" borderId="5" xfId="0" applyFont="1" applyFill="1" applyBorder="1" applyAlignment="1">
      <alignment horizontal="right"/>
    </xf>
    <xf numFmtId="0" fontId="7" fillId="0" borderId="12" xfId="0" applyFont="1" applyFill="1" applyBorder="1" applyAlignment="1"/>
    <xf numFmtId="0" fontId="7" fillId="2" borderId="12" xfId="0" applyFont="1" applyFill="1" applyBorder="1" applyAlignment="1"/>
    <xf numFmtId="0" fontId="7" fillId="2" borderId="11" xfId="0" applyFont="1" applyFill="1" applyBorder="1" applyAlignment="1">
      <alignment horizontal="right"/>
    </xf>
    <xf numFmtId="0" fontId="7" fillId="0" borderId="4" xfId="0" applyFont="1" applyFill="1" applyBorder="1" applyAlignment="1"/>
    <xf numFmtId="0" fontId="7" fillId="0" borderId="5" xfId="0" applyFont="1" applyFill="1" applyBorder="1" applyAlignment="1">
      <alignment horizontal="right"/>
    </xf>
    <xf numFmtId="0" fontId="7" fillId="2" borderId="4" xfId="0" applyFont="1" applyFill="1" applyBorder="1" applyAlignment="1"/>
    <xf numFmtId="0" fontId="9" fillId="2" borderId="12" xfId="0" applyFont="1" applyFill="1" applyBorder="1" applyAlignment="1"/>
    <xf numFmtId="0" fontId="7" fillId="2" borderId="1" xfId="0" applyFont="1" applyFill="1" applyBorder="1" applyAlignment="1">
      <alignment horizontal="right"/>
    </xf>
    <xf numFmtId="0" fontId="7" fillId="0" borderId="1" xfId="0" applyFont="1" applyFill="1" applyBorder="1" applyAlignment="1"/>
    <xf numFmtId="0" fontId="9" fillId="0" borderId="12" xfId="0" applyFont="1" applyFill="1" applyBorder="1" applyAlignment="1">
      <alignment horizontal="left"/>
    </xf>
    <xf numFmtId="0" fontId="7" fillId="0" borderId="11" xfId="0" applyFont="1" applyFill="1" applyBorder="1" applyAlignment="1">
      <alignment horizontal="center"/>
    </xf>
    <xf numFmtId="0" fontId="7" fillId="0" borderId="4" xfId="0" applyFont="1" applyFill="1" applyBorder="1" applyAlignment="1">
      <alignment horizontal="right"/>
    </xf>
    <xf numFmtId="0" fontId="7" fillId="3" borderId="9" xfId="0" applyFont="1" applyFill="1" applyBorder="1" applyAlignment="1" applyProtection="1">
      <alignment horizontal="center"/>
      <protection locked="0"/>
    </xf>
    <xf numFmtId="0" fontId="7" fillId="2" borderId="15" xfId="0" applyFont="1" applyFill="1" applyBorder="1" applyAlignment="1">
      <alignment horizontal="center"/>
    </xf>
    <xf numFmtId="0" fontId="7" fillId="0" borderId="14" xfId="0" applyFont="1" applyFill="1" applyBorder="1" applyAlignment="1">
      <alignment horizontal="center"/>
    </xf>
    <xf numFmtId="0" fontId="3" fillId="0" borderId="0" xfId="0" applyFont="1" applyAlignment="1">
      <alignment horizontal="left" wrapText="1"/>
    </xf>
    <xf numFmtId="0" fontId="8" fillId="0" borderId="12" xfId="0" applyFont="1" applyFill="1" applyBorder="1" applyAlignment="1">
      <alignment horizontal="left"/>
    </xf>
    <xf numFmtId="0" fontId="8" fillId="0" borderId="6" xfId="0" applyFont="1" applyFill="1" applyBorder="1" applyAlignment="1">
      <alignment horizontal="left"/>
    </xf>
    <xf numFmtId="0" fontId="8" fillId="0" borderId="11" xfId="0" applyFont="1" applyFill="1" applyBorder="1" applyAlignment="1">
      <alignment horizontal="left"/>
    </xf>
    <xf numFmtId="0" fontId="8" fillId="2" borderId="1" xfId="0" applyFont="1" applyFill="1" applyBorder="1" applyAlignment="1">
      <alignment horizontal="left"/>
    </xf>
    <xf numFmtId="0" fontId="8" fillId="2" borderId="0" xfId="0" applyFont="1" applyFill="1" applyBorder="1" applyAlignment="1">
      <alignment horizontal="left"/>
    </xf>
    <xf numFmtId="0" fontId="8" fillId="2" borderId="3" xfId="0" applyFont="1" applyFill="1" applyBorder="1" applyAlignment="1">
      <alignment horizontal="left"/>
    </xf>
    <xf numFmtId="0" fontId="8" fillId="0" borderId="1"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left"/>
    </xf>
    <xf numFmtId="0" fontId="8" fillId="2" borderId="4" xfId="0" applyFont="1" applyFill="1" applyBorder="1" applyAlignment="1">
      <alignment horizontal="left"/>
    </xf>
    <xf numFmtId="0" fontId="8" fillId="2" borderId="13" xfId="0" applyFont="1" applyFill="1" applyBorder="1" applyAlignment="1">
      <alignment horizontal="left"/>
    </xf>
    <xf numFmtId="0" fontId="8" fillId="2" borderId="5" xfId="0" applyFont="1" applyFill="1" applyBorder="1" applyAlignment="1">
      <alignment horizontal="left"/>
    </xf>
    <xf numFmtId="0" fontId="11" fillId="5" borderId="8" xfId="0" applyFont="1" applyFill="1" applyBorder="1" applyAlignment="1">
      <alignment horizontal="left"/>
    </xf>
    <xf numFmtId="0" fontId="11" fillId="5" borderId="9" xfId="0" applyFont="1" applyFill="1" applyBorder="1" applyAlignment="1">
      <alignment horizontal="left"/>
    </xf>
    <xf numFmtId="0" fontId="11" fillId="5" borderId="10" xfId="0" applyFont="1" applyFill="1" applyBorder="1" applyAlignment="1">
      <alignment horizontal="left"/>
    </xf>
    <xf numFmtId="0" fontId="12" fillId="5" borderId="9" xfId="0" applyFont="1" applyFill="1" applyBorder="1" applyAlignment="1">
      <alignment horizontal="center"/>
    </xf>
    <xf numFmtId="0" fontId="12" fillId="5" borderId="10" xfId="0" applyFont="1" applyFill="1" applyBorder="1" applyAlignment="1">
      <alignment horizontal="center"/>
    </xf>
    <xf numFmtId="0" fontId="7" fillId="3" borderId="8" xfId="1" applyNumberFormat="1" applyFont="1" applyFill="1" applyBorder="1" applyAlignment="1" applyProtection="1">
      <alignment horizontal="center"/>
      <protection locked="0"/>
    </xf>
    <xf numFmtId="0" fontId="7" fillId="3" borderId="10" xfId="1" applyNumberFormat="1" applyFont="1" applyFill="1" applyBorder="1" applyAlignment="1" applyProtection="1">
      <alignment horizontal="center"/>
      <protection locked="0"/>
    </xf>
    <xf numFmtId="0" fontId="11" fillId="5" borderId="12" xfId="0" applyFont="1" applyFill="1" applyBorder="1" applyAlignment="1">
      <alignment horizontal="center"/>
    </xf>
    <xf numFmtId="0" fontId="11" fillId="5" borderId="6" xfId="0" applyFont="1" applyFill="1" applyBorder="1" applyAlignment="1">
      <alignment horizontal="center"/>
    </xf>
    <xf numFmtId="0" fontId="11" fillId="5" borderId="11" xfId="0" applyFont="1" applyFill="1" applyBorder="1" applyAlignment="1">
      <alignment horizontal="center"/>
    </xf>
    <xf numFmtId="0" fontId="7" fillId="2" borderId="8" xfId="0" applyFont="1" applyFill="1" applyBorder="1" applyAlignment="1">
      <alignment horizontal="left"/>
    </xf>
    <xf numFmtId="0" fontId="7" fillId="2" borderId="9" xfId="0" applyFont="1" applyFill="1" applyBorder="1" applyAlignment="1">
      <alignment horizontal="left"/>
    </xf>
    <xf numFmtId="0" fontId="7" fillId="4" borderId="8" xfId="0" applyFont="1" applyFill="1" applyBorder="1" applyAlignment="1">
      <alignment horizontal="left"/>
    </xf>
    <xf numFmtId="0" fontId="7" fillId="4" borderId="9" xfId="0" applyFont="1" applyFill="1" applyBorder="1" applyAlignment="1">
      <alignment horizontal="left"/>
    </xf>
    <xf numFmtId="0" fontId="7" fillId="4" borderId="10" xfId="0" applyFont="1" applyFill="1" applyBorder="1" applyAlignment="1">
      <alignment horizontal="left"/>
    </xf>
    <xf numFmtId="0" fontId="7" fillId="0" borderId="8" xfId="0" applyFont="1" applyFill="1" applyBorder="1" applyAlignment="1">
      <alignment horizontal="left"/>
    </xf>
    <xf numFmtId="0" fontId="7" fillId="0" borderId="9" xfId="0" applyFont="1" applyFill="1" applyBorder="1" applyAlignment="1">
      <alignment horizontal="left"/>
    </xf>
    <xf numFmtId="0" fontId="7" fillId="0" borderId="10" xfId="0" applyFont="1" applyFill="1" applyBorder="1" applyAlignment="1">
      <alignment horizontal="left"/>
    </xf>
    <xf numFmtId="0" fontId="7" fillId="3" borderId="8" xfId="0" applyNumberFormat="1" applyFont="1" applyFill="1" applyBorder="1" applyAlignment="1" applyProtection="1">
      <alignment horizontal="center"/>
      <protection locked="0"/>
    </xf>
    <xf numFmtId="0" fontId="7" fillId="3" borderId="10" xfId="0" applyNumberFormat="1" applyFont="1" applyFill="1" applyBorder="1" applyAlignment="1" applyProtection="1">
      <alignment horizontal="center"/>
      <protection locked="0"/>
    </xf>
    <xf numFmtId="0" fontId="7" fillId="2" borderId="15" xfId="0" applyFont="1" applyFill="1" applyBorder="1" applyAlignment="1">
      <alignment horizontal="left" vertical="top"/>
    </xf>
    <xf numFmtId="0" fontId="7" fillId="2" borderId="2" xfId="0" applyFont="1" applyFill="1" applyBorder="1" applyAlignment="1">
      <alignment horizontal="left" vertical="top"/>
    </xf>
    <xf numFmtId="0" fontId="7" fillId="2" borderId="14" xfId="0" applyFont="1" applyFill="1" applyBorder="1" applyAlignment="1">
      <alignment horizontal="left" vertical="top"/>
    </xf>
    <xf numFmtId="0" fontId="4" fillId="5" borderId="8" xfId="0" applyFont="1" applyFill="1" applyBorder="1" applyAlignment="1">
      <alignment horizontal="center"/>
    </xf>
    <xf numFmtId="0" fontId="4" fillId="5" borderId="11" xfId="0" applyFont="1" applyFill="1" applyBorder="1" applyAlignment="1">
      <alignment horizontal="center"/>
    </xf>
    <xf numFmtId="0" fontId="4" fillId="5" borderId="10" xfId="0" applyFont="1" applyFill="1" applyBorder="1" applyAlignment="1">
      <alignment horizontal="center"/>
    </xf>
    <xf numFmtId="0" fontId="1" fillId="2" borderId="2" xfId="0" applyFont="1" applyFill="1" applyBorder="1" applyAlignment="1">
      <alignment horizontal="center" vertical="center"/>
    </xf>
    <xf numFmtId="0" fontId="4" fillId="5" borderId="22" xfId="0" applyFont="1" applyFill="1" applyBorder="1" applyAlignment="1">
      <alignment horizontal="center"/>
    </xf>
    <xf numFmtId="0" fontId="4" fillId="5" borderId="23" xfId="0" applyFont="1" applyFill="1" applyBorder="1" applyAlignment="1">
      <alignment horizontal="center"/>
    </xf>
    <xf numFmtId="0" fontId="4" fillId="5" borderId="9" xfId="0" applyFont="1" applyFill="1" applyBorder="1" applyAlignment="1">
      <alignment horizontal="center"/>
    </xf>
    <xf numFmtId="0" fontId="4" fillId="5" borderId="24" xfId="0" applyFont="1" applyFill="1" applyBorder="1" applyAlignment="1">
      <alignment horizontal="center"/>
    </xf>
    <xf numFmtId="0" fontId="4" fillId="5" borderId="25" xfId="0" applyFont="1" applyFill="1" applyBorder="1" applyAlignment="1">
      <alignment horizontal="center"/>
    </xf>
    <xf numFmtId="0" fontId="5" fillId="0" borderId="0" xfId="0" applyFont="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4877</xdr:colOff>
      <xdr:row>10</xdr:row>
      <xdr:rowOff>10583</xdr:rowOff>
    </xdr:from>
    <xdr:to>
      <xdr:col>13</xdr:col>
      <xdr:colOff>1</xdr:colOff>
      <xdr:row>32</xdr:row>
      <xdr:rowOff>1</xdr:rowOff>
    </xdr:to>
    <xdr:pic>
      <xdr:nvPicPr>
        <xdr:cNvPr id="2" name="Picture 2"/>
        <xdr:cNvPicPr>
          <a:picLocks noChangeAspect="1" noChangeArrowheads="1"/>
        </xdr:cNvPicPr>
      </xdr:nvPicPr>
      <xdr:blipFill rotWithShape="1">
        <a:blip xmlns:r="http://schemas.openxmlformats.org/officeDocument/2006/relationships" r:embed="rId1" cstate="print"/>
        <a:srcRect l="16180" r="1639" b="22626"/>
        <a:stretch/>
      </xdr:blipFill>
      <xdr:spPr bwMode="auto">
        <a:xfrm>
          <a:off x="11540710" y="1936750"/>
          <a:ext cx="5456124" cy="4593168"/>
        </a:xfrm>
        <a:prstGeom prst="rect">
          <a:avLst/>
        </a:prstGeom>
        <a:noFill/>
        <a:ln w="9525">
          <a:solidFill>
            <a:sysClr val="windowText" lastClr="000000"/>
          </a:solidFill>
          <a:miter lim="800000"/>
          <a:headEnd/>
          <a:tailEnd/>
        </a:ln>
      </xdr:spPr>
    </xdr:pic>
    <xdr:clientData/>
  </xdr:twoCellAnchor>
  <xdr:twoCellAnchor editAs="oneCell">
    <xdr:from>
      <xdr:col>1</xdr:col>
      <xdr:colOff>9524</xdr:colOff>
      <xdr:row>2</xdr:row>
      <xdr:rowOff>9525</xdr:rowOff>
    </xdr:from>
    <xdr:to>
      <xdr:col>6</xdr:col>
      <xdr:colOff>0</xdr:colOff>
      <xdr:row>8</xdr:row>
      <xdr:rowOff>180975</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024" y="200025"/>
          <a:ext cx="10563226" cy="133561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733425</xdr:colOff>
      <xdr:row>3</xdr:row>
      <xdr:rowOff>85725</xdr:rowOff>
    </xdr:from>
    <xdr:to>
      <xdr:col>22</xdr:col>
      <xdr:colOff>19050</xdr:colOff>
      <xdr:row>21</xdr:row>
      <xdr:rowOff>178720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425" y="857250"/>
          <a:ext cx="7667625" cy="3521995"/>
        </a:xfrm>
        <a:prstGeom prst="rect">
          <a:avLst/>
        </a:prstGeom>
      </xdr:spPr>
    </xdr:pic>
    <xdr:clientData/>
  </xdr:twoCellAnchor>
  <xdr:twoCellAnchor editAs="oneCell">
    <xdr:from>
      <xdr:col>1</xdr:col>
      <xdr:colOff>0</xdr:colOff>
      <xdr:row>2</xdr:row>
      <xdr:rowOff>123825</xdr:rowOff>
    </xdr:from>
    <xdr:to>
      <xdr:col>10</xdr:col>
      <xdr:colOff>9525</xdr:colOff>
      <xdr:row>22</xdr:row>
      <xdr:rowOff>36105</xdr:rowOff>
    </xdr:to>
    <xdr:pic>
      <xdr:nvPicPr>
        <xdr:cNvPr id="4" name="Picture 2"/>
        <xdr:cNvPicPr>
          <a:picLocks noChangeAspect="1" noChangeArrowheads="1"/>
        </xdr:cNvPicPr>
      </xdr:nvPicPr>
      <xdr:blipFill rotWithShape="1">
        <a:blip xmlns:r="http://schemas.openxmlformats.org/officeDocument/2006/relationships" r:embed="rId2" cstate="print"/>
        <a:srcRect/>
        <a:stretch/>
      </xdr:blipFill>
      <xdr:spPr bwMode="auto">
        <a:xfrm>
          <a:off x="762000" y="704850"/>
          <a:ext cx="6867525" cy="37222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M42"/>
  <sheetViews>
    <sheetView showGridLines="0" tabSelected="1" zoomScale="90" zoomScaleNormal="90" workbookViewId="0">
      <selection activeCell="E13" sqref="E13:F13"/>
    </sheetView>
  </sheetViews>
  <sheetFormatPr baseColWidth="10" defaultRowHeight="15" x14ac:dyDescent="0.25"/>
  <cols>
    <col min="1" max="1" width="4.7109375" customWidth="1"/>
    <col min="2" max="2" width="49" customWidth="1"/>
    <col min="3" max="3" width="43.140625" customWidth="1"/>
    <col min="4" max="4" width="16.85546875" customWidth="1"/>
    <col min="5" max="6" width="24.7109375" customWidth="1"/>
    <col min="7" max="7" width="9.7109375" customWidth="1"/>
    <col min="8" max="13" width="13.7109375" customWidth="1"/>
    <col min="14" max="14" width="4.7109375" customWidth="1"/>
    <col min="15" max="20" width="13.7109375" customWidth="1"/>
  </cols>
  <sheetData>
    <row r="3" spans="2:13" ht="16.5" customHeight="1" x14ac:dyDescent="0.25"/>
    <row r="6" spans="2:13" x14ac:dyDescent="0.25">
      <c r="H6" s="54"/>
      <c r="I6" s="54"/>
      <c r="J6" s="54"/>
      <c r="K6" s="54"/>
      <c r="L6" s="54"/>
      <c r="M6" s="54"/>
    </row>
    <row r="7" spans="2:13" x14ac:dyDescent="0.25">
      <c r="H7" s="132" t="s">
        <v>84</v>
      </c>
      <c r="I7" s="132"/>
      <c r="J7" s="132"/>
      <c r="K7" s="132"/>
      <c r="L7" s="132"/>
      <c r="M7" s="132"/>
    </row>
    <row r="8" spans="2:13" x14ac:dyDescent="0.25">
      <c r="H8" s="132"/>
      <c r="I8" s="132"/>
      <c r="J8" s="132"/>
      <c r="K8" s="132"/>
      <c r="L8" s="132"/>
      <c r="M8" s="132"/>
    </row>
    <row r="9" spans="2:13" x14ac:dyDescent="0.25">
      <c r="H9" s="132"/>
      <c r="I9" s="132"/>
      <c r="J9" s="132"/>
      <c r="K9" s="132"/>
      <c r="L9" s="132"/>
      <c r="M9" s="132"/>
    </row>
    <row r="11" spans="2:13" ht="18" x14ac:dyDescent="0.25">
      <c r="B11" s="152" t="s">
        <v>41</v>
      </c>
      <c r="C11" s="153"/>
      <c r="D11" s="153"/>
      <c r="E11" s="153"/>
      <c r="F11" s="154"/>
    </row>
    <row r="12" spans="2:13" ht="15.75" x14ac:dyDescent="0.25">
      <c r="B12" s="160" t="s">
        <v>42</v>
      </c>
      <c r="C12" s="161"/>
      <c r="D12" s="162"/>
      <c r="E12" s="113">
        <v>0</v>
      </c>
      <c r="F12" s="71" t="s">
        <v>14</v>
      </c>
    </row>
    <row r="13" spans="2:13" ht="15.75" x14ac:dyDescent="0.25">
      <c r="B13" s="72" t="s">
        <v>89</v>
      </c>
      <c r="C13" s="73"/>
      <c r="D13" s="74"/>
      <c r="E13" s="163" t="s">
        <v>111</v>
      </c>
      <c r="F13" s="164"/>
    </row>
    <row r="14" spans="2:13" ht="15.75" x14ac:dyDescent="0.25">
      <c r="B14" s="157" t="s">
        <v>64</v>
      </c>
      <c r="C14" s="158"/>
      <c r="D14" s="159"/>
      <c r="E14" s="150" t="s">
        <v>113</v>
      </c>
      <c r="F14" s="151"/>
    </row>
    <row r="15" spans="2:13" ht="15.75" x14ac:dyDescent="0.25">
      <c r="B15" s="155" t="s">
        <v>65</v>
      </c>
      <c r="C15" s="156"/>
      <c r="D15" s="156"/>
      <c r="E15" s="70">
        <v>0</v>
      </c>
      <c r="F15" s="75" t="s">
        <v>17</v>
      </c>
    </row>
    <row r="16" spans="2:13" ht="15.75" x14ac:dyDescent="0.25">
      <c r="B16" s="157" t="s">
        <v>66</v>
      </c>
      <c r="C16" s="158"/>
      <c r="D16" s="159"/>
      <c r="E16" s="70">
        <v>0</v>
      </c>
      <c r="F16" s="76" t="s">
        <v>72</v>
      </c>
    </row>
    <row r="17" spans="2:7" ht="15.75" x14ac:dyDescent="0.25">
      <c r="B17" s="165" t="s">
        <v>67</v>
      </c>
      <c r="C17" s="123" t="s">
        <v>81</v>
      </c>
      <c r="D17" s="119" t="s">
        <v>68</v>
      </c>
      <c r="E17" s="70">
        <v>0</v>
      </c>
      <c r="F17" s="77" t="s">
        <v>18</v>
      </c>
    </row>
    <row r="18" spans="2:7" ht="15.75" x14ac:dyDescent="0.25">
      <c r="B18" s="166"/>
      <c r="C18" s="125"/>
      <c r="D18" s="115" t="s">
        <v>69</v>
      </c>
      <c r="E18" s="70">
        <v>0</v>
      </c>
      <c r="F18" s="78" t="s">
        <v>72</v>
      </c>
    </row>
    <row r="19" spans="2:7" ht="15.75" x14ac:dyDescent="0.25">
      <c r="B19" s="166"/>
      <c r="C19" s="122"/>
      <c r="D19" s="116" t="s">
        <v>70</v>
      </c>
      <c r="E19" s="70">
        <v>0</v>
      </c>
      <c r="F19" s="77" t="s">
        <v>72</v>
      </c>
    </row>
    <row r="20" spans="2:7" ht="15.75" x14ac:dyDescent="0.25">
      <c r="B20" s="166"/>
      <c r="C20" s="126" t="s">
        <v>82</v>
      </c>
      <c r="D20" s="115" t="s">
        <v>68</v>
      </c>
      <c r="E20" s="70">
        <v>0</v>
      </c>
      <c r="F20" s="127" t="s">
        <v>18</v>
      </c>
    </row>
    <row r="21" spans="2:7" ht="15.75" x14ac:dyDescent="0.25">
      <c r="B21" s="166"/>
      <c r="C21" s="124"/>
      <c r="D21" s="114" t="s">
        <v>69</v>
      </c>
      <c r="E21" s="70">
        <v>0</v>
      </c>
      <c r="F21" s="77" t="s">
        <v>72</v>
      </c>
    </row>
    <row r="22" spans="2:7" ht="15.75" x14ac:dyDescent="0.25">
      <c r="B22" s="167"/>
      <c r="C22" s="128"/>
      <c r="D22" s="121" t="s">
        <v>70</v>
      </c>
      <c r="E22" s="70">
        <v>0</v>
      </c>
      <c r="F22" s="78" t="s">
        <v>72</v>
      </c>
    </row>
    <row r="23" spans="2:7" ht="15.75" x14ac:dyDescent="0.25">
      <c r="B23" s="117" t="s">
        <v>71</v>
      </c>
      <c r="C23" s="118"/>
      <c r="D23" s="119" t="s">
        <v>68</v>
      </c>
      <c r="E23" s="129">
        <v>0</v>
      </c>
      <c r="F23" s="130" t="s">
        <v>18</v>
      </c>
    </row>
    <row r="24" spans="2:7" ht="15.75" x14ac:dyDescent="0.25">
      <c r="B24" s="120"/>
      <c r="C24" s="120"/>
      <c r="D24" s="121" t="s">
        <v>69</v>
      </c>
      <c r="E24" s="129">
        <v>0</v>
      </c>
      <c r="F24" s="131" t="s">
        <v>72</v>
      </c>
    </row>
    <row r="26" spans="2:7" ht="18" x14ac:dyDescent="0.25">
      <c r="B26" s="104" t="s">
        <v>7</v>
      </c>
      <c r="C26" s="105" t="s">
        <v>2</v>
      </c>
      <c r="D26" s="105" t="s">
        <v>0</v>
      </c>
      <c r="E26" s="148" t="s">
        <v>86</v>
      </c>
      <c r="F26" s="149"/>
    </row>
    <row r="27" spans="2:7" ht="17.25" x14ac:dyDescent="0.3">
      <c r="B27" s="79" t="s">
        <v>25</v>
      </c>
      <c r="C27" s="80" t="s">
        <v>108</v>
      </c>
      <c r="D27" s="80" t="s">
        <v>3</v>
      </c>
      <c r="E27" s="81">
        <f>ROUNDUP((E12*Rendimientos!H3)/25,0)</f>
        <v>0</v>
      </c>
      <c r="F27" s="82" t="s">
        <v>63</v>
      </c>
    </row>
    <row r="28" spans="2:7" ht="17.25" x14ac:dyDescent="0.3">
      <c r="B28" s="83" t="s">
        <v>8</v>
      </c>
      <c r="C28" s="84" t="str">
        <f>VLOOKUP($E$13,'Rendimientos Materiales'!O29:Q30,1,FALSE)</f>
        <v>PLACA EPS/EPS GRAFITO</v>
      </c>
      <c r="D28" s="85" t="s">
        <v>19</v>
      </c>
      <c r="E28" s="86">
        <f>ROUNDUP(VLOOKUP($E$13,'Rendimientos Materiales'!O29:Q30,3,FALSE),0)</f>
        <v>0</v>
      </c>
      <c r="F28" s="87" t="s">
        <v>18</v>
      </c>
    </row>
    <row r="29" spans="2:7" ht="17.25" x14ac:dyDescent="0.3">
      <c r="B29" s="79" t="s">
        <v>10</v>
      </c>
      <c r="C29" s="80" t="s">
        <v>6</v>
      </c>
      <c r="D29" s="88" t="s">
        <v>19</v>
      </c>
      <c r="E29" s="89">
        <f>ROUNDUP(E15*E12,0)</f>
        <v>0</v>
      </c>
      <c r="F29" s="82" t="s">
        <v>18</v>
      </c>
    </row>
    <row r="30" spans="2:7" ht="17.25" x14ac:dyDescent="0.3">
      <c r="B30" s="83" t="s">
        <v>85</v>
      </c>
      <c r="C30" s="84" t="s">
        <v>109</v>
      </c>
      <c r="D30" s="84" t="s">
        <v>4</v>
      </c>
      <c r="E30" s="90">
        <f>ROUNDUP((E12*Rendimientos!H7)/Rendimientos!F7,0)</f>
        <v>0</v>
      </c>
      <c r="F30" s="87" t="s">
        <v>62</v>
      </c>
    </row>
    <row r="31" spans="2:7" ht="17.25" x14ac:dyDescent="0.3">
      <c r="B31" s="91" t="s">
        <v>1</v>
      </c>
      <c r="C31" s="92" t="s">
        <v>110</v>
      </c>
      <c r="D31" s="92" t="s">
        <v>23</v>
      </c>
      <c r="E31" s="93">
        <f>ROUNDUP((DATOS!E12*Rendimientos!H8)/Rendimientos!F8,0)</f>
        <v>0</v>
      </c>
      <c r="F31" s="82" t="s">
        <v>61</v>
      </c>
    </row>
    <row r="32" spans="2:7" ht="17.25" x14ac:dyDescent="0.3">
      <c r="B32" s="84" t="str">
        <f>VLOOKUP($E$14,'Rendimientos Materiales'!N20:Q27,1,FALSE)</f>
        <v>Mortero Acrílico Grueso (2000 µm)</v>
      </c>
      <c r="C32" s="84" t="str">
        <f>VLOOKUP($E$14,'Rendimientos Materiales'!N20:Q27,2,FALSE)</f>
        <v>ISOLXTREM® RTX</v>
      </c>
      <c r="D32" s="84" t="str">
        <f>VLOOKUP($E$14,'Rendimientos Materiales'!N20:Q27,3,FALSE)</f>
        <v>PX-20G</v>
      </c>
      <c r="E32" s="90">
        <f>ROUNDUP(VLOOKUP(E14,'Rendimientos Materiales'!N20:Q27,4,FALSE),0)</f>
        <v>0</v>
      </c>
      <c r="F32" s="87" t="s">
        <v>61</v>
      </c>
      <c r="G32" s="55"/>
    </row>
    <row r="33" spans="2:13" ht="17.25" x14ac:dyDescent="0.3">
      <c r="B33" s="79" t="s">
        <v>74</v>
      </c>
      <c r="C33" s="92" t="s">
        <v>73</v>
      </c>
      <c r="D33" s="88" t="s">
        <v>19</v>
      </c>
      <c r="E33" s="89">
        <f>ROUNDUP(E16,0)</f>
        <v>0</v>
      </c>
      <c r="F33" s="82" t="s">
        <v>72</v>
      </c>
    </row>
    <row r="34" spans="2:13" ht="18.75" x14ac:dyDescent="0.3">
      <c r="B34" s="84" t="s">
        <v>75</v>
      </c>
      <c r="C34" s="84" t="s">
        <v>76</v>
      </c>
      <c r="D34" s="85" t="s">
        <v>19</v>
      </c>
      <c r="E34" s="86">
        <f>ROUNDUP(E16,0)</f>
        <v>0</v>
      </c>
      <c r="F34" s="87" t="s">
        <v>72</v>
      </c>
      <c r="H34" s="145" t="s">
        <v>83</v>
      </c>
      <c r="I34" s="146"/>
      <c r="J34" s="146"/>
      <c r="K34" s="146"/>
      <c r="L34" s="146"/>
      <c r="M34" s="147"/>
    </row>
    <row r="35" spans="2:13" ht="17.25" x14ac:dyDescent="0.3">
      <c r="B35" s="91" t="s">
        <v>75</v>
      </c>
      <c r="C35" s="92" t="s">
        <v>77</v>
      </c>
      <c r="D35" s="88" t="s">
        <v>19</v>
      </c>
      <c r="E35" s="89">
        <f>ROUNDUP((E17*E19)+(E20*E22),0)</f>
        <v>0</v>
      </c>
      <c r="F35" s="94" t="s">
        <v>72</v>
      </c>
      <c r="H35" s="133" t="s">
        <v>102</v>
      </c>
      <c r="I35" s="134"/>
      <c r="J35" s="134"/>
      <c r="K35" s="134"/>
      <c r="L35" s="134"/>
      <c r="M35" s="135"/>
    </row>
    <row r="36" spans="2:13" ht="17.25" x14ac:dyDescent="0.3">
      <c r="B36" s="84" t="s">
        <v>75</v>
      </c>
      <c r="C36" s="84" t="s">
        <v>78</v>
      </c>
      <c r="D36" s="85" t="s">
        <v>19</v>
      </c>
      <c r="E36" s="86">
        <f>ROUNDUP((E17*E18*2)+(E20*E21*2)+(E23*E24),0)</f>
        <v>0</v>
      </c>
      <c r="F36" s="87" t="s">
        <v>72</v>
      </c>
      <c r="H36" s="136" t="s">
        <v>103</v>
      </c>
      <c r="I36" s="137"/>
      <c r="J36" s="137"/>
      <c r="K36" s="137"/>
      <c r="L36" s="137"/>
      <c r="M36" s="138"/>
    </row>
    <row r="37" spans="2:13" ht="17.25" x14ac:dyDescent="0.3">
      <c r="B37" s="91" t="s">
        <v>75</v>
      </c>
      <c r="C37" s="92" t="s">
        <v>79</v>
      </c>
      <c r="D37" s="88" t="s">
        <v>19</v>
      </c>
      <c r="E37" s="89">
        <f>ROUNDUP(E17*E19,0)</f>
        <v>0</v>
      </c>
      <c r="F37" s="94" t="s">
        <v>72</v>
      </c>
      <c r="H37" s="139" t="s">
        <v>104</v>
      </c>
      <c r="I37" s="140"/>
      <c r="J37" s="140"/>
      <c r="K37" s="140"/>
      <c r="L37" s="140"/>
      <c r="M37" s="141"/>
    </row>
    <row r="38" spans="2:13" ht="18" thickBot="1" x14ac:dyDescent="0.35">
      <c r="B38" s="95" t="s">
        <v>75</v>
      </c>
      <c r="C38" s="95" t="s">
        <v>80</v>
      </c>
      <c r="D38" s="96" t="s">
        <v>19</v>
      </c>
      <c r="E38" s="97">
        <f>ROUNDUP((E17*E18*2)+(E17*E19*2)+(E20*E21*2)+(E20*E22),0)</f>
        <v>0</v>
      </c>
      <c r="F38" s="98" t="s">
        <v>72</v>
      </c>
      <c r="H38" s="142" t="s">
        <v>105</v>
      </c>
      <c r="I38" s="143"/>
      <c r="J38" s="143"/>
      <c r="K38" s="143"/>
      <c r="L38" s="143"/>
      <c r="M38" s="144"/>
    </row>
    <row r="42" spans="2:13" x14ac:dyDescent="0.25">
      <c r="B42" s="66"/>
      <c r="C42" s="66"/>
    </row>
  </sheetData>
  <sheetProtection password="C9E1" sheet="1" objects="1" scenarios="1" selectLockedCells="1"/>
  <dataConsolidate function="countNums">
    <dataRefs count="1">
      <dataRef ref="E12" sheet="DATOS"/>
    </dataRefs>
  </dataConsolidate>
  <mergeCells count="15">
    <mergeCell ref="E26:F26"/>
    <mergeCell ref="E14:F14"/>
    <mergeCell ref="B11:F11"/>
    <mergeCell ref="B15:D15"/>
    <mergeCell ref="B16:D16"/>
    <mergeCell ref="B14:D14"/>
    <mergeCell ref="B12:D12"/>
    <mergeCell ref="E13:F13"/>
    <mergeCell ref="B17:B22"/>
    <mergeCell ref="H7:M9"/>
    <mergeCell ref="H35:M35"/>
    <mergeCell ref="H36:M36"/>
    <mergeCell ref="H37:M37"/>
    <mergeCell ref="H38:M38"/>
    <mergeCell ref="H34:M34"/>
  </mergeCells>
  <dataValidations xWindow="901" yWindow="450" count="7">
    <dataValidation type="decimal" allowBlank="1" showInputMessage="1" showErrorMessage="1" sqref="E12">
      <formula1>0</formula1>
      <formula2>9.99999999999999E+35</formula2>
    </dataValidation>
    <dataValidation type="decimal" allowBlank="1" showInputMessage="1" showErrorMessage="1" sqref="E18:E19 E21:E22 E24">
      <formula1>0</formula1>
      <formula2>9.99999999999999E+25</formula2>
    </dataValidation>
    <dataValidation type="decimal" allowBlank="1" showInputMessage="1" showErrorMessage="1" promptTitle="Información" prompt="Indicar el número de fijaciones previstas por m2, que se deben aplicar en la fachada." sqref="E15">
      <formula1>0</formula1>
      <formula2>9.99999999999999E+25</formula2>
    </dataValidation>
    <dataValidation type="decimal" allowBlank="1" showInputMessage="1" showErrorMessage="1" sqref="E16">
      <formula1>0</formula1>
      <formula2>9.99999999999999E+25</formula2>
    </dataValidation>
    <dataValidation type="decimal" allowBlank="1" showInputMessage="1" showErrorMessage="1" sqref="E17">
      <formula1>0</formula1>
      <formula2>9.99999999999999E+25</formula2>
    </dataValidation>
    <dataValidation type="decimal" allowBlank="1" showInputMessage="1" showErrorMessage="1" sqref="E20">
      <formula1>0</formula1>
      <formula2>9.99999999999999E+25</formula2>
    </dataValidation>
    <dataValidation type="decimal" allowBlank="1" showInputMessage="1" showErrorMessage="1" sqref="E23">
      <formula1>0</formula1>
      <formula2>9.99999999999999E+25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901" yWindow="450" count="2">
        <x14:dataValidation type="list" allowBlank="1" showInputMessage="1" showErrorMessage="1">
          <x14:formula1>
            <xm:f>'Rendimientos Materiales'!$M$29:$M$30</xm:f>
          </x14:formula1>
          <xm:sqref>E13:F13</xm:sqref>
        </x14:dataValidation>
        <x14:dataValidation type="list" allowBlank="1" showInputMessage="1" showErrorMessage="1">
          <x14:formula1>
            <xm:f>'Rendimientos Materiales'!$N$20:$N$27</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C2:Q18"/>
  <sheetViews>
    <sheetView zoomScaleNormal="100" workbookViewId="0">
      <selection activeCell="D22" sqref="D22"/>
    </sheetView>
  </sheetViews>
  <sheetFormatPr baseColWidth="10" defaultRowHeight="16.5" x14ac:dyDescent="0.3"/>
  <cols>
    <col min="1" max="2" width="11.42578125" style="1"/>
    <col min="3" max="3" width="47" style="1" customWidth="1"/>
    <col min="4" max="4" width="41" style="1" bestFit="1" customWidth="1"/>
    <col min="5" max="5" width="13.42578125" style="2" bestFit="1" customWidth="1"/>
    <col min="6" max="6" width="6.7109375" style="2" customWidth="1"/>
    <col min="7" max="7" width="6.140625" style="2" customWidth="1"/>
    <col min="8" max="8" width="7.140625" style="1" customWidth="1"/>
    <col min="9" max="9" width="7.85546875" style="1" customWidth="1"/>
    <col min="10" max="10" width="11.42578125" style="1"/>
    <col min="11" max="12" width="0" style="2" hidden="1" customWidth="1"/>
    <col min="13" max="17" width="0" style="1" hidden="1" customWidth="1"/>
    <col min="18" max="16384" width="11.42578125" style="1"/>
  </cols>
  <sheetData>
    <row r="2" spans="3:17" x14ac:dyDescent="0.3">
      <c r="C2" s="56" t="s">
        <v>7</v>
      </c>
      <c r="D2" s="57" t="s">
        <v>2</v>
      </c>
      <c r="E2" s="57" t="s">
        <v>0</v>
      </c>
      <c r="F2" s="168" t="s">
        <v>11</v>
      </c>
      <c r="G2" s="169"/>
      <c r="H2" s="168" t="s">
        <v>5</v>
      </c>
      <c r="I2" s="170"/>
      <c r="K2" s="45" t="s">
        <v>51</v>
      </c>
      <c r="L2" s="46" t="s">
        <v>29</v>
      </c>
      <c r="M2" s="47" t="s">
        <v>43</v>
      </c>
      <c r="N2" s="47" t="s">
        <v>30</v>
      </c>
      <c r="O2" s="48">
        <f t="shared" ref="O2:O10" si="0">ROUND(P2,2)</f>
        <v>0</v>
      </c>
      <c r="P2" s="48">
        <f>(DATOS!E12*Rendimientos!H9)/Rendimientos!F9</f>
        <v>0</v>
      </c>
      <c r="Q2" s="49" t="s">
        <v>61</v>
      </c>
    </row>
    <row r="3" spans="3:17" x14ac:dyDescent="0.3">
      <c r="C3" s="5" t="s">
        <v>25</v>
      </c>
      <c r="D3" s="41" t="s">
        <v>20</v>
      </c>
      <c r="E3" s="3" t="s">
        <v>3</v>
      </c>
      <c r="F3" s="3">
        <v>25</v>
      </c>
      <c r="G3" s="8" t="s">
        <v>12</v>
      </c>
      <c r="H3" s="3">
        <v>8</v>
      </c>
      <c r="I3" s="4" t="s">
        <v>15</v>
      </c>
      <c r="J3" s="34"/>
      <c r="K3" s="43" t="s">
        <v>52</v>
      </c>
      <c r="L3" s="25" t="s">
        <v>28</v>
      </c>
      <c r="M3" s="38" t="s">
        <v>44</v>
      </c>
      <c r="N3" s="38" t="s">
        <v>24</v>
      </c>
      <c r="O3" s="44">
        <f t="shared" si="0"/>
        <v>0</v>
      </c>
      <c r="P3" s="36">
        <f>(DATOS!E12*Rendimientos!H10)/Rendimientos!F10</f>
        <v>0</v>
      </c>
      <c r="Q3" s="9" t="s">
        <v>61</v>
      </c>
    </row>
    <row r="4" spans="3:17" x14ac:dyDescent="0.3">
      <c r="C4" s="171" t="s">
        <v>8</v>
      </c>
      <c r="D4" s="42" t="s">
        <v>90</v>
      </c>
      <c r="E4" s="15" t="s">
        <v>19</v>
      </c>
      <c r="F4" s="12">
        <v>0.5</v>
      </c>
      <c r="G4" s="11" t="s">
        <v>14</v>
      </c>
      <c r="H4" s="12">
        <v>1</v>
      </c>
      <c r="I4" s="11" t="s">
        <v>16</v>
      </c>
      <c r="J4" s="34"/>
      <c r="K4" s="43" t="s">
        <v>53</v>
      </c>
      <c r="L4" s="10" t="s">
        <v>26</v>
      </c>
      <c r="M4" s="39" t="s">
        <v>45</v>
      </c>
      <c r="N4" s="39" t="s">
        <v>31</v>
      </c>
      <c r="O4" s="35">
        <f t="shared" si="0"/>
        <v>0</v>
      </c>
      <c r="P4" s="35">
        <f>(DATOS!E12*Rendimientos!H11)/Rendimientos!F11</f>
        <v>0</v>
      </c>
      <c r="Q4" s="13" t="s">
        <v>61</v>
      </c>
    </row>
    <row r="5" spans="3:17" x14ac:dyDescent="0.3">
      <c r="C5" s="171"/>
      <c r="D5" s="42" t="s">
        <v>91</v>
      </c>
      <c r="E5" s="15" t="s">
        <v>19</v>
      </c>
      <c r="F5" s="12">
        <v>0.72</v>
      </c>
      <c r="G5" s="18" t="s">
        <v>14</v>
      </c>
      <c r="H5" s="12">
        <v>1</v>
      </c>
      <c r="I5" s="18" t="s">
        <v>16</v>
      </c>
      <c r="J5" s="34"/>
      <c r="K5" s="43"/>
      <c r="L5" s="10"/>
      <c r="M5" s="42"/>
      <c r="N5" s="42"/>
      <c r="O5" s="35"/>
      <c r="P5" s="35"/>
      <c r="Q5" s="13"/>
    </row>
    <row r="6" spans="3:17" x14ac:dyDescent="0.3">
      <c r="C6" s="5" t="s">
        <v>10</v>
      </c>
      <c r="D6" s="41" t="s">
        <v>6</v>
      </c>
      <c r="E6" s="16" t="s">
        <v>19</v>
      </c>
      <c r="F6" s="3">
        <v>200</v>
      </c>
      <c r="G6" s="4" t="s">
        <v>18</v>
      </c>
      <c r="H6" s="3">
        <v>6</v>
      </c>
      <c r="I6" s="4" t="s">
        <v>17</v>
      </c>
      <c r="J6" s="34"/>
      <c r="K6" s="43" t="s">
        <v>54</v>
      </c>
      <c r="L6" s="25" t="s">
        <v>27</v>
      </c>
      <c r="M6" s="38" t="s">
        <v>46</v>
      </c>
      <c r="N6" s="38" t="s">
        <v>32</v>
      </c>
      <c r="O6" s="44">
        <f t="shared" si="0"/>
        <v>0</v>
      </c>
      <c r="P6" s="36">
        <f>(DATOS!E12*Rendimientos!H12)/Rendimientos!F12</f>
        <v>0</v>
      </c>
      <c r="Q6" s="9" t="s">
        <v>61</v>
      </c>
    </row>
    <row r="7" spans="3:17" x14ac:dyDescent="0.3">
      <c r="C7" s="10" t="s">
        <v>9</v>
      </c>
      <c r="D7" s="42" t="s">
        <v>21</v>
      </c>
      <c r="E7" s="17" t="s">
        <v>4</v>
      </c>
      <c r="F7" s="17">
        <v>50</v>
      </c>
      <c r="G7" s="18" t="s">
        <v>14</v>
      </c>
      <c r="H7" s="12">
        <v>1.1000000000000001</v>
      </c>
      <c r="I7" s="18" t="s">
        <v>16</v>
      </c>
      <c r="J7" s="34"/>
      <c r="K7" s="43" t="s">
        <v>55</v>
      </c>
      <c r="L7" s="10" t="s">
        <v>38</v>
      </c>
      <c r="M7" s="39" t="s">
        <v>47</v>
      </c>
      <c r="N7" s="39" t="s">
        <v>33</v>
      </c>
      <c r="O7" s="35">
        <f t="shared" si="0"/>
        <v>0</v>
      </c>
      <c r="P7" s="35">
        <f>(DATOS!E12*Rendimientos!H13)/Rendimientos!F13</f>
        <v>0</v>
      </c>
      <c r="Q7" s="13" t="s">
        <v>61</v>
      </c>
    </row>
    <row r="8" spans="3:17" x14ac:dyDescent="0.3">
      <c r="C8" s="25" t="s">
        <v>1</v>
      </c>
      <c r="D8" s="40" t="s">
        <v>22</v>
      </c>
      <c r="E8" s="26" t="s">
        <v>23</v>
      </c>
      <c r="F8" s="26">
        <v>10</v>
      </c>
      <c r="G8" s="27" t="s">
        <v>13</v>
      </c>
      <c r="H8" s="29">
        <v>0.193</v>
      </c>
      <c r="I8" s="27" t="s">
        <v>87</v>
      </c>
      <c r="J8" s="34"/>
      <c r="K8" s="43" t="s">
        <v>56</v>
      </c>
      <c r="L8" s="25" t="s">
        <v>37</v>
      </c>
      <c r="M8" s="38" t="s">
        <v>48</v>
      </c>
      <c r="N8" s="38" t="s">
        <v>34</v>
      </c>
      <c r="O8" s="44">
        <f t="shared" si="0"/>
        <v>0</v>
      </c>
      <c r="P8" s="36">
        <f>(DATOS!E12*Rendimientos!H14)/Rendimientos!F14</f>
        <v>0</v>
      </c>
      <c r="Q8" s="9" t="s">
        <v>61</v>
      </c>
    </row>
    <row r="9" spans="3:17" x14ac:dyDescent="0.3">
      <c r="C9" s="10" t="s">
        <v>29</v>
      </c>
      <c r="D9" s="42" t="s">
        <v>43</v>
      </c>
      <c r="E9" s="17" t="s">
        <v>30</v>
      </c>
      <c r="F9" s="12">
        <v>23.25</v>
      </c>
      <c r="G9" s="19" t="s">
        <v>12</v>
      </c>
      <c r="H9" s="31">
        <v>2.2999999999999998</v>
      </c>
      <c r="I9" s="19" t="s">
        <v>15</v>
      </c>
      <c r="K9" s="43" t="s">
        <v>57</v>
      </c>
      <c r="L9" s="10" t="s">
        <v>39</v>
      </c>
      <c r="M9" s="39" t="s">
        <v>49</v>
      </c>
      <c r="N9" s="39" t="s">
        <v>35</v>
      </c>
      <c r="O9" s="35">
        <f t="shared" si="0"/>
        <v>0</v>
      </c>
      <c r="P9" s="35">
        <f>(DATOS!E12*Rendimientos!H15)/Rendimientos!F15</f>
        <v>0</v>
      </c>
      <c r="Q9" s="13" t="s">
        <v>61</v>
      </c>
    </row>
    <row r="10" spans="3:17" x14ac:dyDescent="0.3">
      <c r="C10" s="25" t="s">
        <v>28</v>
      </c>
      <c r="D10" s="40" t="s">
        <v>44</v>
      </c>
      <c r="E10" s="26" t="s">
        <v>24</v>
      </c>
      <c r="F10" s="29">
        <v>23.1</v>
      </c>
      <c r="G10" s="28" t="s">
        <v>12</v>
      </c>
      <c r="H10" s="20">
        <v>1.4</v>
      </c>
      <c r="I10" s="28" t="s">
        <v>15</v>
      </c>
      <c r="K10" s="50" t="s">
        <v>58</v>
      </c>
      <c r="L10" s="51" t="s">
        <v>40</v>
      </c>
      <c r="M10" s="52" t="s">
        <v>50</v>
      </c>
      <c r="N10" s="52" t="s">
        <v>36</v>
      </c>
      <c r="O10" s="53">
        <f t="shared" si="0"/>
        <v>0</v>
      </c>
      <c r="P10" s="37">
        <f>(DATOS!E12*Rendimientos!H16)/Rendimientos!F16</f>
        <v>0</v>
      </c>
      <c r="Q10" s="33" t="s">
        <v>61</v>
      </c>
    </row>
    <row r="11" spans="3:17" x14ac:dyDescent="0.3">
      <c r="C11" s="10" t="s">
        <v>26</v>
      </c>
      <c r="D11" s="42" t="s">
        <v>45</v>
      </c>
      <c r="E11" s="17" t="s">
        <v>31</v>
      </c>
      <c r="F11" s="12">
        <v>23.4</v>
      </c>
      <c r="G11" s="19" t="s">
        <v>12</v>
      </c>
      <c r="H11" s="31">
        <v>1</v>
      </c>
      <c r="I11" s="19" t="s">
        <v>15</v>
      </c>
      <c r="K11" s="22"/>
      <c r="L11" s="21"/>
    </row>
    <row r="12" spans="3:17" x14ac:dyDescent="0.3">
      <c r="C12" s="25" t="s">
        <v>27</v>
      </c>
      <c r="D12" s="40" t="s">
        <v>46</v>
      </c>
      <c r="E12" s="26" t="s">
        <v>32</v>
      </c>
      <c r="F12" s="29">
        <v>13.5</v>
      </c>
      <c r="G12" s="28" t="s">
        <v>12</v>
      </c>
      <c r="H12" s="20">
        <v>0.7</v>
      </c>
      <c r="I12" s="28" t="s">
        <v>15</v>
      </c>
      <c r="K12" s="22"/>
      <c r="L12" s="21"/>
    </row>
    <row r="13" spans="3:17" x14ac:dyDescent="0.3">
      <c r="C13" s="10" t="s">
        <v>38</v>
      </c>
      <c r="D13" s="42" t="s">
        <v>47</v>
      </c>
      <c r="E13" s="17" t="s">
        <v>33</v>
      </c>
      <c r="F13" s="12">
        <v>23.25</v>
      </c>
      <c r="G13" s="19" t="s">
        <v>12</v>
      </c>
      <c r="H13" s="31">
        <v>2.2999999999999998</v>
      </c>
      <c r="I13" s="19" t="s">
        <v>15</v>
      </c>
      <c r="K13" s="22"/>
      <c r="L13" s="21"/>
    </row>
    <row r="14" spans="3:17" x14ac:dyDescent="0.3">
      <c r="C14" s="25" t="s">
        <v>37</v>
      </c>
      <c r="D14" s="40" t="s">
        <v>48</v>
      </c>
      <c r="E14" s="26" t="s">
        <v>34</v>
      </c>
      <c r="F14" s="29">
        <v>23.1</v>
      </c>
      <c r="G14" s="28" t="s">
        <v>12</v>
      </c>
      <c r="H14" s="20">
        <v>1.4</v>
      </c>
      <c r="I14" s="28" t="s">
        <v>15</v>
      </c>
      <c r="K14" s="22"/>
      <c r="L14" s="21"/>
    </row>
    <row r="15" spans="3:17" x14ac:dyDescent="0.3">
      <c r="C15" s="10" t="s">
        <v>39</v>
      </c>
      <c r="D15" s="42" t="s">
        <v>49</v>
      </c>
      <c r="E15" s="17" t="s">
        <v>35</v>
      </c>
      <c r="F15" s="12">
        <v>23.4</v>
      </c>
      <c r="G15" s="19" t="s">
        <v>12</v>
      </c>
      <c r="H15" s="31">
        <v>1</v>
      </c>
      <c r="I15" s="19" t="s">
        <v>15</v>
      </c>
      <c r="K15" s="22"/>
      <c r="L15" s="21"/>
    </row>
    <row r="16" spans="3:17" x14ac:dyDescent="0.3">
      <c r="C16" s="25" t="s">
        <v>40</v>
      </c>
      <c r="D16" s="52" t="s">
        <v>50</v>
      </c>
      <c r="E16" s="26" t="s">
        <v>36</v>
      </c>
      <c r="F16" s="29">
        <v>13.5</v>
      </c>
      <c r="G16" s="30" t="s">
        <v>12</v>
      </c>
      <c r="H16" s="20">
        <v>0.7</v>
      </c>
      <c r="I16" s="30" t="s">
        <v>15</v>
      </c>
      <c r="K16" s="22"/>
      <c r="L16" s="21"/>
    </row>
    <row r="17" spans="3:12" x14ac:dyDescent="0.3">
      <c r="C17" s="32"/>
      <c r="D17" s="6"/>
      <c r="E17" s="7"/>
      <c r="F17" s="7"/>
      <c r="G17" s="4"/>
      <c r="H17" s="14"/>
      <c r="I17" s="14"/>
      <c r="K17" s="23"/>
      <c r="L17" s="23"/>
    </row>
    <row r="18" spans="3:12" x14ac:dyDescent="0.3">
      <c r="K18" s="24"/>
      <c r="L18" s="24"/>
    </row>
  </sheetData>
  <mergeCells count="3">
    <mergeCell ref="F2:G2"/>
    <mergeCell ref="H2:I2"/>
    <mergeCell ref="C4:C5"/>
  </mergeCells>
  <pageMargins left="0.25" right="0.25"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C2:S30"/>
  <sheetViews>
    <sheetView zoomScaleNormal="100" workbookViewId="0">
      <selection activeCell="D21" sqref="D21"/>
    </sheetView>
  </sheetViews>
  <sheetFormatPr baseColWidth="10" defaultRowHeight="16.5" x14ac:dyDescent="0.3"/>
  <cols>
    <col min="1" max="1" width="11.42578125" style="1"/>
    <col min="2" max="2" width="0" style="1" hidden="1" customWidth="1"/>
    <col min="3" max="3" width="47" style="1" customWidth="1"/>
    <col min="4" max="4" width="41" style="1" bestFit="1" customWidth="1"/>
    <col min="5" max="5" width="13.42578125" style="2" bestFit="1" customWidth="1"/>
    <col min="6" max="6" width="6.7109375" style="2" customWidth="1"/>
    <col min="7" max="9" width="6.140625" style="2" customWidth="1"/>
    <col min="10" max="10" width="7.140625" style="1" customWidth="1"/>
    <col min="11" max="11" width="7.85546875" style="1" customWidth="1"/>
    <col min="12" max="12" width="0" style="1" hidden="1" customWidth="1"/>
    <col min="13" max="13" width="32.7109375" style="2" hidden="1" customWidth="1"/>
    <col min="14" max="14" width="56.85546875" style="2" hidden="1" customWidth="1"/>
    <col min="15" max="15" width="41" style="1" hidden="1" customWidth="1"/>
    <col min="16" max="19" width="11.42578125" style="1" hidden="1" customWidth="1"/>
    <col min="20" max="20" width="0" style="1" hidden="1" customWidth="1"/>
    <col min="21" max="16384" width="11.42578125" style="1"/>
  </cols>
  <sheetData>
    <row r="2" spans="3:14" x14ac:dyDescent="0.3">
      <c r="C2" s="111" t="s">
        <v>7</v>
      </c>
      <c r="D2" s="112" t="s">
        <v>2</v>
      </c>
      <c r="E2" s="112" t="s">
        <v>0</v>
      </c>
      <c r="F2" s="172" t="s">
        <v>11</v>
      </c>
      <c r="G2" s="173"/>
      <c r="H2" s="175" t="s">
        <v>88</v>
      </c>
      <c r="I2" s="176"/>
      <c r="J2" s="174" t="s">
        <v>5</v>
      </c>
      <c r="K2" s="170"/>
    </row>
    <row r="3" spans="3:14" x14ac:dyDescent="0.3">
      <c r="C3" s="5" t="s">
        <v>25</v>
      </c>
      <c r="D3" s="41" t="s">
        <v>108</v>
      </c>
      <c r="E3" s="41" t="s">
        <v>3</v>
      </c>
      <c r="F3" s="41">
        <v>25</v>
      </c>
      <c r="G3" s="7" t="s">
        <v>12</v>
      </c>
      <c r="H3" s="41">
        <v>25</v>
      </c>
      <c r="I3" s="7" t="s">
        <v>12</v>
      </c>
      <c r="J3" s="41">
        <v>8</v>
      </c>
      <c r="K3" s="8" t="s">
        <v>15</v>
      </c>
      <c r="L3" s="34"/>
    </row>
    <row r="4" spans="3:14" x14ac:dyDescent="0.3">
      <c r="C4" s="171" t="s">
        <v>8</v>
      </c>
      <c r="D4" s="42" t="s">
        <v>112</v>
      </c>
      <c r="E4" s="15" t="s">
        <v>19</v>
      </c>
      <c r="F4" s="12">
        <v>0.5</v>
      </c>
      <c r="G4" s="18" t="s">
        <v>14</v>
      </c>
      <c r="H4" s="15" t="s">
        <v>19</v>
      </c>
      <c r="I4" s="64" t="s">
        <v>19</v>
      </c>
      <c r="J4" s="12">
        <v>1</v>
      </c>
      <c r="K4" s="19" t="s">
        <v>16</v>
      </c>
      <c r="L4" s="34"/>
    </row>
    <row r="5" spans="3:14" x14ac:dyDescent="0.3">
      <c r="C5" s="171"/>
      <c r="D5" s="42" t="s">
        <v>91</v>
      </c>
      <c r="E5" s="15" t="s">
        <v>19</v>
      </c>
      <c r="F5" s="12">
        <v>0.72</v>
      </c>
      <c r="G5" s="18" t="s">
        <v>14</v>
      </c>
      <c r="H5" s="15" t="s">
        <v>19</v>
      </c>
      <c r="I5" s="64" t="s">
        <v>19</v>
      </c>
      <c r="J5" s="12">
        <v>1</v>
      </c>
      <c r="K5" s="19" t="s">
        <v>16</v>
      </c>
      <c r="L5" s="34"/>
    </row>
    <row r="6" spans="3:14" x14ac:dyDescent="0.3">
      <c r="C6" s="5" t="s">
        <v>10</v>
      </c>
      <c r="D6" s="41" t="s">
        <v>6</v>
      </c>
      <c r="E6" s="16" t="s">
        <v>19</v>
      </c>
      <c r="F6" s="41">
        <v>200</v>
      </c>
      <c r="G6" s="4" t="s">
        <v>18</v>
      </c>
      <c r="H6" s="16" t="s">
        <v>19</v>
      </c>
      <c r="I6" s="65" t="s">
        <v>19</v>
      </c>
      <c r="J6" s="41">
        <v>6</v>
      </c>
      <c r="K6" s="110" t="s">
        <v>17</v>
      </c>
      <c r="L6" s="34"/>
    </row>
    <row r="7" spans="3:14" x14ac:dyDescent="0.3">
      <c r="C7" s="10" t="s">
        <v>9</v>
      </c>
      <c r="D7" s="42" t="s">
        <v>109</v>
      </c>
      <c r="E7" s="42" t="s">
        <v>4</v>
      </c>
      <c r="F7" s="42">
        <v>50</v>
      </c>
      <c r="G7" s="18" t="s">
        <v>14</v>
      </c>
      <c r="H7" s="15" t="s">
        <v>19</v>
      </c>
      <c r="I7" s="64" t="s">
        <v>19</v>
      </c>
      <c r="J7" s="12">
        <v>1.1000000000000001</v>
      </c>
      <c r="K7" s="19" t="s">
        <v>16</v>
      </c>
      <c r="L7" s="34"/>
    </row>
    <row r="8" spans="3:14" x14ac:dyDescent="0.3">
      <c r="C8" s="25" t="s">
        <v>1</v>
      </c>
      <c r="D8" s="40" t="s">
        <v>110</v>
      </c>
      <c r="E8" s="40" t="s">
        <v>23</v>
      </c>
      <c r="F8" s="40">
        <v>10</v>
      </c>
      <c r="G8" s="27" t="s">
        <v>13</v>
      </c>
      <c r="H8" s="62" t="s">
        <v>19</v>
      </c>
      <c r="I8" s="63" t="s">
        <v>19</v>
      </c>
      <c r="J8" s="29">
        <v>0.193</v>
      </c>
      <c r="K8" s="28" t="s">
        <v>114</v>
      </c>
      <c r="L8" s="34"/>
    </row>
    <row r="9" spans="3:14" x14ac:dyDescent="0.3">
      <c r="C9" s="10" t="s">
        <v>113</v>
      </c>
      <c r="D9" s="42" t="s">
        <v>106</v>
      </c>
      <c r="E9" s="42" t="s">
        <v>30</v>
      </c>
      <c r="F9" s="60">
        <v>15</v>
      </c>
      <c r="G9" s="19" t="s">
        <v>13</v>
      </c>
      <c r="H9" s="12">
        <v>23.25</v>
      </c>
      <c r="I9" s="19" t="s">
        <v>12</v>
      </c>
      <c r="J9" s="12">
        <v>2.2999999999999998</v>
      </c>
      <c r="K9" s="19" t="s">
        <v>15</v>
      </c>
    </row>
    <row r="10" spans="3:14" x14ac:dyDescent="0.3">
      <c r="C10" s="25" t="s">
        <v>93</v>
      </c>
      <c r="D10" s="40" t="s">
        <v>106</v>
      </c>
      <c r="E10" s="40" t="s">
        <v>24</v>
      </c>
      <c r="F10" s="61">
        <v>15</v>
      </c>
      <c r="G10" s="28" t="s">
        <v>13</v>
      </c>
      <c r="H10" s="29">
        <v>23.1</v>
      </c>
      <c r="I10" s="28" t="s">
        <v>12</v>
      </c>
      <c r="J10" s="29">
        <v>1.4</v>
      </c>
      <c r="K10" s="28" t="s">
        <v>15</v>
      </c>
    </row>
    <row r="11" spans="3:14" x14ac:dyDescent="0.3">
      <c r="C11" s="10" t="s">
        <v>94</v>
      </c>
      <c r="D11" s="42" t="s">
        <v>106</v>
      </c>
      <c r="E11" s="42" t="s">
        <v>31</v>
      </c>
      <c r="F11" s="60">
        <v>15</v>
      </c>
      <c r="G11" s="19" t="s">
        <v>13</v>
      </c>
      <c r="H11" s="12">
        <v>23.4</v>
      </c>
      <c r="I11" s="19" t="s">
        <v>12</v>
      </c>
      <c r="J11" s="12">
        <v>1</v>
      </c>
      <c r="K11" s="19" t="s">
        <v>15</v>
      </c>
    </row>
    <row r="12" spans="3:14" x14ac:dyDescent="0.3">
      <c r="C12" s="25" t="s">
        <v>95</v>
      </c>
      <c r="D12" s="40" t="s">
        <v>106</v>
      </c>
      <c r="E12" s="40" t="s">
        <v>32</v>
      </c>
      <c r="F12" s="61">
        <v>15</v>
      </c>
      <c r="G12" s="28" t="s">
        <v>13</v>
      </c>
      <c r="H12" s="29">
        <v>13.5</v>
      </c>
      <c r="I12" s="28" t="s">
        <v>12</v>
      </c>
      <c r="J12" s="29">
        <v>0.7</v>
      </c>
      <c r="K12" s="28" t="s">
        <v>15</v>
      </c>
    </row>
    <row r="13" spans="3:14" x14ac:dyDescent="0.3">
      <c r="C13" s="10" t="s">
        <v>98</v>
      </c>
      <c r="D13" s="42" t="s">
        <v>107</v>
      </c>
      <c r="E13" s="42" t="s">
        <v>33</v>
      </c>
      <c r="F13" s="60">
        <v>15</v>
      </c>
      <c r="G13" s="19" t="s">
        <v>13</v>
      </c>
      <c r="H13" s="12">
        <v>23.25</v>
      </c>
      <c r="I13" s="19" t="s">
        <v>12</v>
      </c>
      <c r="J13" s="12">
        <v>2.2999999999999998</v>
      </c>
      <c r="K13" s="19" t="s">
        <v>15</v>
      </c>
    </row>
    <row r="14" spans="3:14" x14ac:dyDescent="0.3">
      <c r="C14" s="25" t="s">
        <v>96</v>
      </c>
      <c r="D14" s="40" t="s">
        <v>107</v>
      </c>
      <c r="E14" s="40" t="s">
        <v>34</v>
      </c>
      <c r="F14" s="61">
        <v>15</v>
      </c>
      <c r="G14" s="28" t="s">
        <v>13</v>
      </c>
      <c r="H14" s="29">
        <v>23.1</v>
      </c>
      <c r="I14" s="28" t="s">
        <v>12</v>
      </c>
      <c r="J14" s="29">
        <v>1.4</v>
      </c>
      <c r="K14" s="28" t="s">
        <v>15</v>
      </c>
      <c r="M14" s="22"/>
      <c r="N14" s="21"/>
    </row>
    <row r="15" spans="3:14" x14ac:dyDescent="0.3">
      <c r="C15" s="10" t="s">
        <v>100</v>
      </c>
      <c r="D15" s="42" t="s">
        <v>107</v>
      </c>
      <c r="E15" s="42" t="s">
        <v>35</v>
      </c>
      <c r="F15" s="60">
        <v>15</v>
      </c>
      <c r="G15" s="19" t="s">
        <v>13</v>
      </c>
      <c r="H15" s="12">
        <v>23.4</v>
      </c>
      <c r="I15" s="19" t="s">
        <v>12</v>
      </c>
      <c r="J15" s="12">
        <v>1</v>
      </c>
      <c r="K15" s="19" t="s">
        <v>15</v>
      </c>
      <c r="M15" s="22"/>
      <c r="N15" s="21"/>
    </row>
    <row r="16" spans="3:14" x14ac:dyDescent="0.3">
      <c r="C16" s="25" t="s">
        <v>101</v>
      </c>
      <c r="D16" s="52" t="s">
        <v>107</v>
      </c>
      <c r="E16" s="40" t="s">
        <v>36</v>
      </c>
      <c r="F16" s="61">
        <v>15</v>
      </c>
      <c r="G16" s="30" t="s">
        <v>13</v>
      </c>
      <c r="H16" s="59">
        <v>13.5</v>
      </c>
      <c r="I16" s="30" t="s">
        <v>12</v>
      </c>
      <c r="J16" s="59">
        <v>0.7</v>
      </c>
      <c r="K16" s="30" t="s">
        <v>15</v>
      </c>
      <c r="M16" s="22"/>
      <c r="N16" s="21"/>
    </row>
    <row r="17" spans="3:19" x14ac:dyDescent="0.3">
      <c r="C17" s="32"/>
      <c r="D17" s="6"/>
      <c r="E17" s="7"/>
      <c r="F17" s="7"/>
      <c r="G17" s="4"/>
      <c r="H17" s="4"/>
      <c r="I17" s="4"/>
      <c r="J17" s="14"/>
      <c r="K17" s="14"/>
      <c r="M17" s="23"/>
      <c r="N17" s="23"/>
    </row>
    <row r="18" spans="3:19" x14ac:dyDescent="0.3">
      <c r="M18" s="24"/>
      <c r="N18" s="24"/>
    </row>
    <row r="20" spans="3:19" x14ac:dyDescent="0.3">
      <c r="M20" s="45" t="s">
        <v>51</v>
      </c>
      <c r="N20" s="100" t="s">
        <v>97</v>
      </c>
      <c r="O20" s="47" t="s">
        <v>106</v>
      </c>
      <c r="P20" s="47" t="s">
        <v>30</v>
      </c>
      <c r="Q20" s="106">
        <f>ROUND(R20,2)</f>
        <v>0</v>
      </c>
      <c r="R20" s="106">
        <f>(DATOS!E12*'Rendimientos Materiales'!J9)/H9</f>
        <v>0</v>
      </c>
      <c r="S20" s="49" t="s">
        <v>61</v>
      </c>
    </row>
    <row r="21" spans="3:19" x14ac:dyDescent="0.3">
      <c r="M21" s="43" t="s">
        <v>52</v>
      </c>
      <c r="N21" s="101" t="s">
        <v>93</v>
      </c>
      <c r="O21" s="40" t="s">
        <v>106</v>
      </c>
      <c r="P21" s="40" t="s">
        <v>24</v>
      </c>
      <c r="Q21" s="107">
        <f t="shared" ref="Q21:Q27" si="0">ROUND(R21,2)</f>
        <v>0</v>
      </c>
      <c r="R21" s="29">
        <f>(DATOS!E12*'Rendimientos Materiales'!J10)/H10</f>
        <v>0</v>
      </c>
      <c r="S21" s="9" t="s">
        <v>61</v>
      </c>
    </row>
    <row r="22" spans="3:19" x14ac:dyDescent="0.3">
      <c r="M22" s="43" t="s">
        <v>53</v>
      </c>
      <c r="N22" s="102" t="s">
        <v>94</v>
      </c>
      <c r="O22" s="42" t="s">
        <v>106</v>
      </c>
      <c r="P22" s="42" t="s">
        <v>31</v>
      </c>
      <c r="Q22" s="12">
        <f t="shared" si="0"/>
        <v>0</v>
      </c>
      <c r="R22" s="12">
        <f>(DATOS!E12*'Rendimientos Materiales'!J11)/H11</f>
        <v>0</v>
      </c>
      <c r="S22" s="13" t="s">
        <v>61</v>
      </c>
    </row>
    <row r="23" spans="3:19" x14ac:dyDescent="0.3">
      <c r="M23" s="43" t="s">
        <v>54</v>
      </c>
      <c r="N23" s="101" t="s">
        <v>95</v>
      </c>
      <c r="O23" s="40" t="s">
        <v>106</v>
      </c>
      <c r="P23" s="40" t="s">
        <v>32</v>
      </c>
      <c r="Q23" s="107">
        <f t="shared" si="0"/>
        <v>0</v>
      </c>
      <c r="R23" s="29">
        <f>(DATOS!E12*'Rendimientos Materiales'!J12)/H12</f>
        <v>0</v>
      </c>
      <c r="S23" s="9" t="s">
        <v>61</v>
      </c>
    </row>
    <row r="24" spans="3:19" x14ac:dyDescent="0.3">
      <c r="M24" s="43" t="s">
        <v>55</v>
      </c>
      <c r="N24" s="102" t="s">
        <v>98</v>
      </c>
      <c r="O24" s="42" t="s">
        <v>107</v>
      </c>
      <c r="P24" s="42" t="s">
        <v>33</v>
      </c>
      <c r="Q24" s="12">
        <f t="shared" si="0"/>
        <v>0</v>
      </c>
      <c r="R24" s="12">
        <f>(DATOS!E12*'Rendimientos Materiales'!J13)/H13</f>
        <v>0</v>
      </c>
      <c r="S24" s="13" t="s">
        <v>61</v>
      </c>
    </row>
    <row r="25" spans="3:19" x14ac:dyDescent="0.3">
      <c r="M25" s="43" t="s">
        <v>56</v>
      </c>
      <c r="N25" s="101" t="s">
        <v>99</v>
      </c>
      <c r="O25" s="40" t="s">
        <v>107</v>
      </c>
      <c r="P25" s="40" t="s">
        <v>34</v>
      </c>
      <c r="Q25" s="107">
        <f t="shared" si="0"/>
        <v>0</v>
      </c>
      <c r="R25" s="29">
        <f>(DATOS!E12*'Rendimientos Materiales'!J14)/H14</f>
        <v>0</v>
      </c>
      <c r="S25" s="9" t="s">
        <v>61</v>
      </c>
    </row>
    <row r="26" spans="3:19" x14ac:dyDescent="0.3">
      <c r="M26" s="43" t="s">
        <v>57</v>
      </c>
      <c r="N26" s="102" t="s">
        <v>100</v>
      </c>
      <c r="O26" s="42" t="s">
        <v>107</v>
      </c>
      <c r="P26" s="42" t="s">
        <v>35</v>
      </c>
      <c r="Q26" s="12">
        <f t="shared" si="0"/>
        <v>0</v>
      </c>
      <c r="R26" s="12">
        <f>(DATOS!E12*'Rendimientos Materiales'!J15)/H15</f>
        <v>0</v>
      </c>
      <c r="S26" s="13" t="s">
        <v>61</v>
      </c>
    </row>
    <row r="27" spans="3:19" x14ac:dyDescent="0.3">
      <c r="M27" s="50" t="s">
        <v>58</v>
      </c>
      <c r="N27" s="103" t="s">
        <v>101</v>
      </c>
      <c r="O27" s="52" t="s">
        <v>107</v>
      </c>
      <c r="P27" s="52" t="s">
        <v>36</v>
      </c>
      <c r="Q27" s="108">
        <f t="shared" si="0"/>
        <v>0</v>
      </c>
      <c r="R27" s="59">
        <f>(DATOS!E12*'Rendimientos Materiales'!J16)/H16</f>
        <v>0</v>
      </c>
      <c r="S27" s="33" t="s">
        <v>61</v>
      </c>
    </row>
    <row r="28" spans="3:19" x14ac:dyDescent="0.3">
      <c r="M28" s="22"/>
      <c r="N28" s="21"/>
    </row>
    <row r="29" spans="3:19" x14ac:dyDescent="0.3">
      <c r="M29" s="99" t="s">
        <v>111</v>
      </c>
      <c r="N29" s="68" t="s">
        <v>8</v>
      </c>
      <c r="O29" s="67" t="s">
        <v>112</v>
      </c>
      <c r="P29" s="69" t="s">
        <v>19</v>
      </c>
      <c r="Q29" s="109">
        <f>ROUND(R29,2)</f>
        <v>0</v>
      </c>
      <c r="R29" s="109">
        <f>(DATOS!E12/F4)</f>
        <v>0</v>
      </c>
      <c r="S29" s="68" t="s">
        <v>18</v>
      </c>
    </row>
    <row r="30" spans="3:19" x14ac:dyDescent="0.3">
      <c r="M30" s="99" t="s">
        <v>92</v>
      </c>
      <c r="N30" s="68" t="s">
        <v>8</v>
      </c>
      <c r="O30" s="67" t="s">
        <v>91</v>
      </c>
      <c r="P30" s="69" t="s">
        <v>19</v>
      </c>
      <c r="Q30" s="109">
        <f>ROUND(R30,2)</f>
        <v>0</v>
      </c>
      <c r="R30" s="109">
        <f>ROUND((DATOS!E12/F5),2)</f>
        <v>0</v>
      </c>
      <c r="S30" s="68" t="s">
        <v>18</v>
      </c>
    </row>
  </sheetData>
  <sheetProtection password="C9E1" sheet="1" objects="1" scenarios="1" selectLockedCells="1" selectUnlockedCells="1"/>
  <mergeCells count="4">
    <mergeCell ref="F2:G2"/>
    <mergeCell ref="J2:K2"/>
    <mergeCell ref="H2:I2"/>
    <mergeCell ref="C4:C5"/>
  </mergeCells>
  <pageMargins left="0.25" right="0.25"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Q2"/>
  <sheetViews>
    <sheetView zoomScale="90" zoomScaleNormal="90" workbookViewId="0">
      <selection activeCell="D25" sqref="D25"/>
    </sheetView>
  </sheetViews>
  <sheetFormatPr baseColWidth="10" defaultRowHeight="15" x14ac:dyDescent="0.25"/>
  <sheetData>
    <row r="2" spans="2:17" x14ac:dyDescent="0.25">
      <c r="B2" s="177" t="s">
        <v>59</v>
      </c>
      <c r="C2" s="177"/>
      <c r="D2" s="177"/>
      <c r="E2" s="58"/>
      <c r="F2" s="58"/>
      <c r="G2" s="58"/>
      <c r="H2" s="58"/>
      <c r="I2" s="58"/>
      <c r="J2" s="58"/>
      <c r="K2" s="58"/>
      <c r="L2" s="58"/>
      <c r="M2" s="177" t="s">
        <v>60</v>
      </c>
      <c r="N2" s="177"/>
      <c r="O2" s="177"/>
      <c r="P2" s="177"/>
      <c r="Q2" s="177"/>
    </row>
  </sheetData>
  <sheetProtection password="C9E1" sheet="1" objects="1" scenarios="1" selectLockedCells="1" selectUnlockedCells="1"/>
  <mergeCells count="2">
    <mergeCell ref="B2:D2"/>
    <mergeCell ref="M2:Q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DATOS</vt:lpstr>
      <vt:lpstr>Rendimientos</vt:lpstr>
      <vt:lpstr>Rendimientos Materiales</vt:lpstr>
      <vt:lpstr>Fijaciones</vt:lpstr>
      <vt:lpstr>'Rendimientos Materiales'!Acabados</vt:lpstr>
      <vt:lpstr>Acabados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2015-11-23T15:40:18Z</cp:lastPrinted>
  <dcterms:created xsi:type="dcterms:W3CDTF">2015-11-23T11:56:02Z</dcterms:created>
  <dcterms:modified xsi:type="dcterms:W3CDTF">2017-06-05T06:13:11Z</dcterms:modified>
</cp:coreProperties>
</file>